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7.xml" ContentType="application/vnd.openxmlformats-officedocument.spreadsheetml.pivotTable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20" tabRatio="911" firstSheet="6" activeTab="13"/>
  </bookViews>
  <sheets>
    <sheet name="Raw Data" sheetId="1" r:id="rId1"/>
    <sheet name="Overall scores" sheetId="2" r:id="rId2"/>
    <sheet name="Table of performance groups" sheetId="3" r:id="rId3"/>
    <sheet name="IATI vs Other Format" sheetId="4" r:id="rId4"/>
    <sheet name="Indicator categories" sheetId="5" r:id="rId5"/>
    <sheet name="Ind chart" sheetId="6" state="hidden" r:id="rId6"/>
    <sheet name="Avg. ind grp by perf cat" sheetId="7" r:id="rId7"/>
    <sheet name="Indicator sub-categories" sheetId="8" r:id="rId8"/>
    <sheet name="Subcategories - percentage" sheetId="9" r:id="rId9"/>
    <sheet name="Sub cat. by perf. categories" sheetId="10" r:id="rId10"/>
    <sheet name="Indicators" sheetId="11" r:id="rId11"/>
    <sheet name="Summary of indicators" sheetId="12" r:id="rId12"/>
    <sheet name="Indicator by format" sheetId="13" r:id="rId13"/>
    <sheet name="Format by donor" sheetId="14" r:id="rId14"/>
  </sheets>
  <externalReferences>
    <externalReference r:id="rId20"/>
  </externalReferences>
  <definedNames>
    <definedName name="_xlnm._FilterDatabase" localSheetId="5" hidden="1">'Ind chart'!$A$12:$D$15</definedName>
    <definedName name="_xlnm._FilterDatabase" localSheetId="0" hidden="1">'Raw Data'!$A$1:$AA$859</definedName>
    <definedName name="_xlfn.AGGREGATE" hidden="1">#NAME?</definedName>
  </definedNames>
  <calcPr fullCalcOnLoad="1"/>
  <pivotCaches>
    <pivotCache cacheId="1" r:id="rId15"/>
    <pivotCache cacheId="3" r:id="rId16"/>
    <pivotCache cacheId="4" r:id="rId17"/>
  </pivotCaches>
</workbook>
</file>

<file path=xl/sharedStrings.xml><?xml version="1.0" encoding="utf-8"?>
<sst xmlns="http://schemas.openxmlformats.org/spreadsheetml/2006/main" count="3216" uniqueCount="464">
  <si>
    <t>id</t>
  </si>
  <si>
    <t>organisation_name</t>
  </si>
  <si>
    <t>organisation_code</t>
  </si>
  <si>
    <t>indicator_total_weighted_points</t>
  </si>
  <si>
    <t>indicator_id</t>
  </si>
  <si>
    <t>indicator_name</t>
  </si>
  <si>
    <t>indicator_category_name</t>
  </si>
  <si>
    <t>indicator_subcategory_name</t>
  </si>
  <si>
    <t>indicator_category_subcategory</t>
  </si>
  <si>
    <t>indicator_order</t>
  </si>
  <si>
    <t>indicator_weight</t>
  </si>
  <si>
    <t>iati_manual</t>
  </si>
  <si>
    <t>publication_format</t>
  </si>
  <si>
    <t>publication_format_points</t>
  </si>
  <si>
    <t>total_points</t>
  </si>
  <si>
    <t>iati_data_quality_passed</t>
  </si>
  <si>
    <t>iati_data_quality_points</t>
  </si>
  <si>
    <t>iati_data_quality_frequency</t>
  </si>
  <si>
    <t>iati_data_quality_frequency_value</t>
  </si>
  <si>
    <t>iati_data_quality_frequency_multiplier</t>
  </si>
  <si>
    <t>iati_data_quality_total_points</t>
  </si>
  <si>
    <t>survey_publication_status</t>
  </si>
  <si>
    <t>survey_publication_status_value</t>
  </si>
  <si>
    <t>survey_ordinal_value</t>
  </si>
  <si>
    <t>survey_publication_format</t>
  </si>
  <si>
    <t>survey_publication_format_value</t>
  </si>
  <si>
    <t>survey_total_points</t>
  </si>
  <si>
    <t>strategy</t>
  </si>
  <si>
    <t>Organisation strategy</t>
  </si>
  <si>
    <t>organisation</t>
  </si>
  <si>
    <t>planning</t>
  </si>
  <si>
    <t>organisation-planning</t>
  </si>
  <si>
    <t>manual</t>
  </si>
  <si>
    <t>document</t>
  </si>
  <si>
    <t>always</t>
  </si>
  <si>
    <t>annual-report</t>
  </si>
  <si>
    <t>Annual report</t>
  </si>
  <si>
    <t>allocation</t>
  </si>
  <si>
    <t>Allocation policy</t>
  </si>
  <si>
    <t>procurement-policy</t>
  </si>
  <si>
    <t>Procurement policy</t>
  </si>
  <si>
    <t>country-strategy</t>
  </si>
  <si>
    <t>Country strategy</t>
  </si>
  <si>
    <t>total-budget</t>
  </si>
  <si>
    <t>Total budget</t>
  </si>
  <si>
    <t>financial</t>
  </si>
  <si>
    <t>organisation-financial</t>
  </si>
  <si>
    <t>disaggregated-budgets</t>
  </si>
  <si>
    <t>Disaggregated budgets</t>
  </si>
  <si>
    <t>audit</t>
  </si>
  <si>
    <t>Audit</t>
  </si>
  <si>
    <t>implementer</t>
  </si>
  <si>
    <t>Implementer</t>
  </si>
  <si>
    <t>activity</t>
  </si>
  <si>
    <t>basic</t>
  </si>
  <si>
    <t>activity-basic</t>
  </si>
  <si>
    <t>website</t>
  </si>
  <si>
    <t>unique-id</t>
  </si>
  <si>
    <t>Unique ID</t>
  </si>
  <si>
    <t>title</t>
  </si>
  <si>
    <t>Title</t>
  </si>
  <si>
    <t>machine-readable</t>
  </si>
  <si>
    <t>description</t>
  </si>
  <si>
    <t>Description</t>
  </si>
  <si>
    <t>dates-planned</t>
  </si>
  <si>
    <t>Planned dates</t>
  </si>
  <si>
    <t>not published</t>
  </si>
  <si>
    <t>dates-actual</t>
  </si>
  <si>
    <t>Actual dates</t>
  </si>
  <si>
    <t>sometimes</t>
  </si>
  <si>
    <t>current-status</t>
  </si>
  <si>
    <t>Current Status</t>
  </si>
  <si>
    <t>contact-details</t>
  </si>
  <si>
    <t>Contact details</t>
  </si>
  <si>
    <t>collaboration-type</t>
  </si>
  <si>
    <t>Collaboration Type</t>
  </si>
  <si>
    <t>classifications</t>
  </si>
  <si>
    <t>activity-classifications</t>
  </si>
  <si>
    <t>flow-type</t>
  </si>
  <si>
    <t>Flow Type</t>
  </si>
  <si>
    <t>aid-type</t>
  </si>
  <si>
    <t>Aid Type</t>
  </si>
  <si>
    <t>finance-type</t>
  </si>
  <si>
    <t>Finance Type</t>
  </si>
  <si>
    <t>sector</t>
  </si>
  <si>
    <t>Sector</t>
  </si>
  <si>
    <t>location</t>
  </si>
  <si>
    <t>Sub-national location</t>
  </si>
  <si>
    <t>tied-aid-status</t>
  </si>
  <si>
    <t>Tied Aid Status</t>
  </si>
  <si>
    <t>pdf</t>
  </si>
  <si>
    <t>mou</t>
  </si>
  <si>
    <t>MoU</t>
  </si>
  <si>
    <t>related-documents</t>
  </si>
  <si>
    <t>activity-related-documents</t>
  </si>
  <si>
    <t>evaluations</t>
  </si>
  <si>
    <t>Evaluations</t>
  </si>
  <si>
    <t>objectives</t>
  </si>
  <si>
    <t>Objectives</t>
  </si>
  <si>
    <t>budget</t>
  </si>
  <si>
    <t>Budget Docs</t>
  </si>
  <si>
    <t>contracts</t>
  </si>
  <si>
    <t>Contracts</t>
  </si>
  <si>
    <t>tenders</t>
  </si>
  <si>
    <t>Tenders</t>
  </si>
  <si>
    <t>cost-overall</t>
  </si>
  <si>
    <t>Budget</t>
  </si>
  <si>
    <t>activity-financial</t>
  </si>
  <si>
    <t>expenditure-planned</t>
  </si>
  <si>
    <t>Commitments</t>
  </si>
  <si>
    <t>expenditure-actual</t>
  </si>
  <si>
    <t>Disbursements and expenditure</t>
  </si>
  <si>
    <t>budget-identifier</t>
  </si>
  <si>
    <t>Budget Identifier</t>
  </si>
  <si>
    <t>results</t>
  </si>
  <si>
    <t>Results</t>
  </si>
  <si>
    <t>performance</t>
  </si>
  <si>
    <t>activity-performance</t>
  </si>
  <si>
    <t>impact-appraisals</t>
  </si>
  <si>
    <t>Impact Appraisals</t>
  </si>
  <si>
    <t>conditions</t>
  </si>
  <si>
    <t>Conditions</t>
  </si>
  <si>
    <t>foia</t>
  </si>
  <si>
    <t>FOIA</t>
  </si>
  <si>
    <t>commitment</t>
  </si>
  <si>
    <t>commitment-</t>
  </si>
  <si>
    <t>not-applicable</t>
  </si>
  <si>
    <t>implementation-schedules</t>
  </si>
  <si>
    <t>Implementation schedules</t>
  </si>
  <si>
    <t>accessibility</t>
  </si>
  <si>
    <t>Accessibility</t>
  </si>
  <si>
    <t>iati</t>
  </si>
  <si>
    <t>monthly</t>
  </si>
  <si>
    <t>Financial</t>
  </si>
  <si>
    <t>organisation-Financial</t>
  </si>
  <si>
    <t>Planning</t>
  </si>
  <si>
    <t>organisation-Planning</t>
  </si>
  <si>
    <t>US-11-cost-overall</t>
  </si>
  <si>
    <t>U.S., State</t>
  </si>
  <si>
    <t>US-11</t>
  </si>
  <si>
    <t>US-11-budget-identifier</t>
  </si>
  <si>
    <t>US-11-implementer</t>
  </si>
  <si>
    <t>US-11-unique-id</t>
  </si>
  <si>
    <t>US-11-title</t>
  </si>
  <si>
    <t>US-11-description</t>
  </si>
  <si>
    <t>US-11-dates-planned</t>
  </si>
  <si>
    <t>US-11-current-status</t>
  </si>
  <si>
    <t>US-11-contact-details</t>
  </si>
  <si>
    <t>US-11-collaboration-type</t>
  </si>
  <si>
    <t>US-11-flow-type</t>
  </si>
  <si>
    <t>US-11-aid-type</t>
  </si>
  <si>
    <t>US-11-finance-type</t>
  </si>
  <si>
    <t>US-11-sector</t>
  </si>
  <si>
    <t>US-11-tied-aid-status</t>
  </si>
  <si>
    <t>US-11-tenders</t>
  </si>
  <si>
    <t>US-11-expenditure-planned</t>
  </si>
  <si>
    <t>US-11-expenditure-actual</t>
  </si>
  <si>
    <t>US-11-strategy</t>
  </si>
  <si>
    <t>US-11-annual-report</t>
  </si>
  <si>
    <t>US-11-allocation</t>
  </si>
  <si>
    <t>US-11-procurement-policy</t>
  </si>
  <si>
    <t>US-11-country-strategy</t>
  </si>
  <si>
    <t>US-11-total-budget</t>
  </si>
  <si>
    <t>US-11-disaggregated-budgets</t>
  </si>
  <si>
    <t>US-11-audit</t>
  </si>
  <si>
    <t>US-11-impact-appraisals</t>
  </si>
  <si>
    <t>US-11-dates-actual</t>
  </si>
  <si>
    <t>US-11-results</t>
  </si>
  <si>
    <t>US-11-conditions</t>
  </si>
  <si>
    <t>US-11-location</t>
  </si>
  <si>
    <t>US-11-mou</t>
  </si>
  <si>
    <t>US-11-evaluations</t>
  </si>
  <si>
    <t>US-11-objectives</t>
  </si>
  <si>
    <t>US-11-budget</t>
  </si>
  <si>
    <t>US-11-contracts</t>
  </si>
  <si>
    <t>US-11-foia</t>
  </si>
  <si>
    <t>US-11-implementation-schedules</t>
  </si>
  <si>
    <t>US-11-accessibility</t>
  </si>
  <si>
    <t>US-7-strategy</t>
  </si>
  <si>
    <t>U.S., Defense</t>
  </si>
  <si>
    <t>US-7</t>
  </si>
  <si>
    <t>US-7-annual-report</t>
  </si>
  <si>
    <t>US-7-allocation</t>
  </si>
  <si>
    <t>US-7-procurement-policy</t>
  </si>
  <si>
    <t>US-7-country-strategy</t>
  </si>
  <si>
    <t>US-7-total-budget</t>
  </si>
  <si>
    <t>US-7-disaggregated-budgets</t>
  </si>
  <si>
    <t>US-7-audit</t>
  </si>
  <si>
    <t>US-7-implementer</t>
  </si>
  <si>
    <t>US-7-unique-id</t>
  </si>
  <si>
    <t>US-7-title</t>
  </si>
  <si>
    <t>US-7-description</t>
  </si>
  <si>
    <t>US-7-dates-planned</t>
  </si>
  <si>
    <t>US-7-dates-actual</t>
  </si>
  <si>
    <t>US-7-current-status</t>
  </si>
  <si>
    <t>US-7-contact-details</t>
  </si>
  <si>
    <t>US-7-collaboration-type</t>
  </si>
  <si>
    <t>US-7-flow-type</t>
  </si>
  <si>
    <t>US-7-aid-type</t>
  </si>
  <si>
    <t>US-7-finance-type</t>
  </si>
  <si>
    <t>US-7-sector</t>
  </si>
  <si>
    <t>US-7-location</t>
  </si>
  <si>
    <t>US-7-tied-aid-status</t>
  </si>
  <si>
    <t>US-7-mou</t>
  </si>
  <si>
    <t>US-7-evaluations</t>
  </si>
  <si>
    <t>US-7-objectives</t>
  </si>
  <si>
    <t>US-7-budget</t>
  </si>
  <si>
    <t>US-7-contracts</t>
  </si>
  <si>
    <t>US-7-tenders</t>
  </si>
  <si>
    <t>US-7-cost-overall</t>
  </si>
  <si>
    <t>US-7-expenditure-planned</t>
  </si>
  <si>
    <t>US-7-expenditure-actual</t>
  </si>
  <si>
    <t>US-7-budget-identifier</t>
  </si>
  <si>
    <t>US-7-results</t>
  </si>
  <si>
    <t>US-7-impact-appraisals</t>
  </si>
  <si>
    <t>US-7-conditions</t>
  </si>
  <si>
    <t>US-7-foia</t>
  </si>
  <si>
    <t>US-7-implementation-schedules</t>
  </si>
  <si>
    <t>US-7-accessibility</t>
  </si>
  <si>
    <t>US-1-strategy</t>
  </si>
  <si>
    <t>U.S., USAID</t>
  </si>
  <si>
    <t>US-1</t>
  </si>
  <si>
    <t>US-1-annual-report</t>
  </si>
  <si>
    <t>US-1-allocation</t>
  </si>
  <si>
    <t>US-1-procurement-policy</t>
  </si>
  <si>
    <t>US-1-country-strategy</t>
  </si>
  <si>
    <t>US-1-total-budget</t>
  </si>
  <si>
    <t>US-1-disaggregated-budgets</t>
  </si>
  <si>
    <t>US-1-audit</t>
  </si>
  <si>
    <t>US-1-implementer</t>
  </si>
  <si>
    <t>US-1-unique-id</t>
  </si>
  <si>
    <t>US-1-title</t>
  </si>
  <si>
    <t>US-1-description</t>
  </si>
  <si>
    <t>US-1-dates-planned</t>
  </si>
  <si>
    <t>US-1-dates-actual</t>
  </si>
  <si>
    <t>US-1-current-status</t>
  </si>
  <si>
    <t>US-1-contact-details</t>
  </si>
  <si>
    <t>US-1-collaboration-type</t>
  </si>
  <si>
    <t>US-1-flow-type</t>
  </si>
  <si>
    <t>US-1-aid-type</t>
  </si>
  <si>
    <t>US-1-finance-type</t>
  </si>
  <si>
    <t>US-1-sector</t>
  </si>
  <si>
    <t>US-1-location</t>
  </si>
  <si>
    <t>US-1-tied-aid-status</t>
  </si>
  <si>
    <t>US-1-mou</t>
  </si>
  <si>
    <t>US-1-evaluations</t>
  </si>
  <si>
    <t>US-1-objectives</t>
  </si>
  <si>
    <t>US-1-budget</t>
  </si>
  <si>
    <t>US-1-contracts</t>
  </si>
  <si>
    <t>US-1-tenders</t>
  </si>
  <si>
    <t>US-1-cost-overall</t>
  </si>
  <si>
    <t>US-1-expenditure-planned</t>
  </si>
  <si>
    <t>US-1-expenditure-actual</t>
  </si>
  <si>
    <t>US-1-budget-identifier</t>
  </si>
  <si>
    <t>US-1-results</t>
  </si>
  <si>
    <t>US-1-impact-appraisals</t>
  </si>
  <si>
    <t>US-1-conditions</t>
  </si>
  <si>
    <t>US-1-foia</t>
  </si>
  <si>
    <t>US-1-implementation-schedules</t>
  </si>
  <si>
    <t>US-1-accessibility</t>
  </si>
  <si>
    <t>US-6-strategy</t>
  </si>
  <si>
    <t>U.S., Treasury</t>
  </si>
  <si>
    <t>US-6</t>
  </si>
  <si>
    <t>US-6-annual-report</t>
  </si>
  <si>
    <t>US-6-allocation</t>
  </si>
  <si>
    <t>US-6-procurement-policy</t>
  </si>
  <si>
    <t>US-6-country-strategy</t>
  </si>
  <si>
    <t>US-6-total-budget</t>
  </si>
  <si>
    <t>US-6-disaggregated-budgets</t>
  </si>
  <si>
    <t>US-6-audit</t>
  </si>
  <si>
    <t>US-6-implementer</t>
  </si>
  <si>
    <t>US-6-unique-id</t>
  </si>
  <si>
    <t>US-6-title</t>
  </si>
  <si>
    <t>US-6-description</t>
  </si>
  <si>
    <t>US-6-dates-planned</t>
  </si>
  <si>
    <t>US-6-dates-actual</t>
  </si>
  <si>
    <t>US-6-current-status</t>
  </si>
  <si>
    <t>US-6-contact-details</t>
  </si>
  <si>
    <t>US-6-collaboration-type</t>
  </si>
  <si>
    <t>US-6-flow-type</t>
  </si>
  <si>
    <t>US-6-aid-type</t>
  </si>
  <si>
    <t>US-6-finance-type</t>
  </si>
  <si>
    <t>US-6-sector</t>
  </si>
  <si>
    <t>US-6-location</t>
  </si>
  <si>
    <t>US-6-tied-aid-status</t>
  </si>
  <si>
    <t>US-6-mou</t>
  </si>
  <si>
    <t>US-6-evaluations</t>
  </si>
  <si>
    <t>US-6-objectives</t>
  </si>
  <si>
    <t>US-6-budget</t>
  </si>
  <si>
    <t>US-6-contracts</t>
  </si>
  <si>
    <t>US-6-tenders</t>
  </si>
  <si>
    <t>US-6-cost-overall</t>
  </si>
  <si>
    <t>US-6-expenditure-planned</t>
  </si>
  <si>
    <t>US-6-expenditure-actual</t>
  </si>
  <si>
    <t>US-6-budget-identifier</t>
  </si>
  <si>
    <t>US-6-results</t>
  </si>
  <si>
    <t>US-6-impact-appraisals</t>
  </si>
  <si>
    <t>US-6-conditions</t>
  </si>
  <si>
    <t>US-6-foia</t>
  </si>
  <si>
    <t>US-6-implementation-schedules</t>
  </si>
  <si>
    <t>US-6-accessibility</t>
  </si>
  <si>
    <t>US-14-cost-overall</t>
  </si>
  <si>
    <t>U.S., PEPFAR</t>
  </si>
  <si>
    <t>US-14</t>
  </si>
  <si>
    <t>US-14-budget-identifier</t>
  </si>
  <si>
    <t>US-14-implementer</t>
  </si>
  <si>
    <t>US-14-unique-id</t>
  </si>
  <si>
    <t>US-14-title</t>
  </si>
  <si>
    <t>US-14-description</t>
  </si>
  <si>
    <t>US-14-dates-planned</t>
  </si>
  <si>
    <t>US-14-current-status</t>
  </si>
  <si>
    <t>US-14-contact-details</t>
  </si>
  <si>
    <t>US-14-collaboration-type</t>
  </si>
  <si>
    <t>US-14-flow-type</t>
  </si>
  <si>
    <t>US-14-aid-type</t>
  </si>
  <si>
    <t>US-14-finance-type</t>
  </si>
  <si>
    <t>US-14-sector</t>
  </si>
  <si>
    <t>US-14-tied-aid-status</t>
  </si>
  <si>
    <t>US-14-tenders</t>
  </si>
  <si>
    <t>US-14-expenditure-planned</t>
  </si>
  <si>
    <t>US-14-expenditure-actual</t>
  </si>
  <si>
    <t>US-14-strategy</t>
  </si>
  <si>
    <t>US-14-annual-report</t>
  </si>
  <si>
    <t>US-14-allocation</t>
  </si>
  <si>
    <t>US-14-procurement-policy</t>
  </si>
  <si>
    <t>US-14-country-strategy</t>
  </si>
  <si>
    <t>US-14-total-budget</t>
  </si>
  <si>
    <t>US-14-disaggregated-budgets</t>
  </si>
  <si>
    <t>US-14-audit</t>
  </si>
  <si>
    <t>US-14-impact-appraisals</t>
  </si>
  <si>
    <t>US-14-dates-actual</t>
  </si>
  <si>
    <t>US-14-results</t>
  </si>
  <si>
    <t>US-14-conditions</t>
  </si>
  <si>
    <t>US-14-location</t>
  </si>
  <si>
    <t>US-14-mou</t>
  </si>
  <si>
    <t>US-14-evaluations</t>
  </si>
  <si>
    <t>US-14-objectives</t>
  </si>
  <si>
    <t>US-14-budget</t>
  </si>
  <si>
    <t>US-14-contracts</t>
  </si>
  <si>
    <t>US-14-foia</t>
  </si>
  <si>
    <t>US-14-implementation-schedules</t>
  </si>
  <si>
    <t>US-14-accessibility</t>
  </si>
  <si>
    <t>US-18-strategy</t>
  </si>
  <si>
    <t>U.S., MCC</t>
  </si>
  <si>
    <t>US-18</t>
  </si>
  <si>
    <t>US-18-annual-report</t>
  </si>
  <si>
    <t>US-18-allocation</t>
  </si>
  <si>
    <t>US-18-procurement-policy</t>
  </si>
  <si>
    <t>US-18-country-strategy</t>
  </si>
  <si>
    <t>US-18-total-budget</t>
  </si>
  <si>
    <t>US-18-disaggregated-budgets</t>
  </si>
  <si>
    <t>US-18-audit</t>
  </si>
  <si>
    <t>US-18-implementer</t>
  </si>
  <si>
    <t>US-18-unique-id</t>
  </si>
  <si>
    <t>US-18-title</t>
  </si>
  <si>
    <t>US-18-description</t>
  </si>
  <si>
    <t>US-18-dates-planned</t>
  </si>
  <si>
    <t>US-18-dates-actual</t>
  </si>
  <si>
    <t>US-18-current-status</t>
  </si>
  <si>
    <t>US-18-contact-details</t>
  </si>
  <si>
    <t>US-18-collaboration-type</t>
  </si>
  <si>
    <t>US-18-sector</t>
  </si>
  <si>
    <t>US-18-cost-overall</t>
  </si>
  <si>
    <t>US-18-expenditure-planned</t>
  </si>
  <si>
    <t>US-18-expenditure-actual</t>
  </si>
  <si>
    <t>US-18-budget-identifier</t>
  </si>
  <si>
    <t>US-18-results</t>
  </si>
  <si>
    <t>US-18-impact-appraisals</t>
  </si>
  <si>
    <t>US-18-conditions</t>
  </si>
  <si>
    <t>US-18-tenders</t>
  </si>
  <si>
    <t>US-18-flow-type</t>
  </si>
  <si>
    <t>US-18-aid-type</t>
  </si>
  <si>
    <t>US-18-finance-type</t>
  </si>
  <si>
    <t>US-18-location</t>
  </si>
  <si>
    <t>US-18-tied-aid-status</t>
  </si>
  <si>
    <t>US-18-mou</t>
  </si>
  <si>
    <t>US-18-evaluations</t>
  </si>
  <si>
    <t>US-18-objectives</t>
  </si>
  <si>
    <t>US-18-budget</t>
  </si>
  <si>
    <t>US-18-contracts</t>
  </si>
  <si>
    <t>US-18-foia</t>
  </si>
  <si>
    <t>US-18-implementation-schedules</t>
  </si>
  <si>
    <t>US-18-accessibility</t>
  </si>
  <si>
    <t>Row Labels</t>
  </si>
  <si>
    <t>Grand Total</t>
  </si>
  <si>
    <t>Sum of indicator_total_weighted_points</t>
  </si>
  <si>
    <t>Column Labels</t>
  </si>
  <si>
    <t>Very good</t>
  </si>
  <si>
    <t>Good</t>
  </si>
  <si>
    <t>Fair</t>
  </si>
  <si>
    <t xml:space="preserve">Poor </t>
  </si>
  <si>
    <t xml:space="preserve">Very poor </t>
  </si>
  <si>
    <t>(scores of 80 - 100%)</t>
  </si>
  <si>
    <t>(scores 60 - 79%)</t>
  </si>
  <si>
    <t>(scores 40 - 59%)</t>
  </si>
  <si>
    <t>(scores of 20 -39%)</t>
  </si>
  <si>
    <t>(scores 0 - 19%)</t>
  </si>
  <si>
    <t>ON TRACK</t>
  </si>
  <si>
    <t>OFF TRACK</t>
  </si>
  <si>
    <t>activity Total</t>
  </si>
  <si>
    <t>commitment Total</t>
  </si>
  <si>
    <t>organisation Total</t>
  </si>
  <si>
    <t>(blank)</t>
  </si>
  <si>
    <t>No. Of donors that score</t>
  </si>
  <si>
    <t>No of donors that don't score</t>
  </si>
  <si>
    <t>Indicator name</t>
  </si>
  <si>
    <t>No of donors scoring</t>
  </si>
  <si>
    <t>(Multiple Items)</t>
  </si>
  <si>
    <t>Not published</t>
  </si>
  <si>
    <t>Commitment</t>
  </si>
  <si>
    <t>Organisation</t>
  </si>
  <si>
    <t>Activity</t>
  </si>
  <si>
    <t>Donor Name</t>
  </si>
  <si>
    <t>Percentage scores</t>
  </si>
  <si>
    <t>Count of publication_format</t>
  </si>
  <si>
    <t>Total</t>
  </si>
  <si>
    <t>Performance category</t>
  </si>
  <si>
    <t>Poor</t>
  </si>
  <si>
    <t>Data</t>
  </si>
  <si>
    <t>Average of Commitment</t>
  </si>
  <si>
    <t>Average of Organisation</t>
  </si>
  <si>
    <t>Average of Activity</t>
  </si>
  <si>
    <t>Organisation Planning</t>
  </si>
  <si>
    <t>Organisation Financial</t>
  </si>
  <si>
    <t>Activity basic</t>
  </si>
  <si>
    <t>Activity Classfications</t>
  </si>
  <si>
    <t>Activity Related Documents</t>
  </si>
  <si>
    <t>Activity financial</t>
  </si>
  <si>
    <t>Activity performance</t>
  </si>
  <si>
    <t>Average of Organisation Planning</t>
  </si>
  <si>
    <t>Average of Organisation Financial</t>
  </si>
  <si>
    <t>Average of Activity basic</t>
  </si>
  <si>
    <t>Average of Activity Classfications</t>
  </si>
  <si>
    <t>Average of Activity Related Documents</t>
  </si>
  <si>
    <t>Average of Activity financial</t>
  </si>
  <si>
    <t>Average of Activity performance</t>
  </si>
  <si>
    <t>Score</t>
  </si>
  <si>
    <t>Average</t>
  </si>
  <si>
    <t>Frequency</t>
  </si>
  <si>
    <t>Time lag</t>
  </si>
  <si>
    <t>Monthly</t>
  </si>
  <si>
    <t>Indicator Name</t>
  </si>
  <si>
    <t>Check box = TRUE</t>
  </si>
  <si>
    <t>Data from 2014:</t>
  </si>
  <si>
    <t>Change since 2014</t>
  </si>
  <si>
    <t>A quarter</t>
  </si>
  <si>
    <t>MCC</t>
  </si>
  <si>
    <t>State</t>
  </si>
  <si>
    <t>USAID</t>
  </si>
  <si>
    <t>PEPFAR</t>
  </si>
  <si>
    <t>Treasury</t>
  </si>
  <si>
    <t>Defense</t>
  </si>
  <si>
    <t>Total possible</t>
  </si>
  <si>
    <t>Change since 2013</t>
  </si>
  <si>
    <t>(All)</t>
  </si>
  <si>
    <t>(blank) Total</t>
  </si>
  <si>
    <t>planning Total</t>
  </si>
  <si>
    <t>Financial Total</t>
  </si>
  <si>
    <t>basic Total</t>
  </si>
  <si>
    <t>classifications Total</t>
  </si>
  <si>
    <t>related-documents Total</t>
  </si>
  <si>
    <t>performance Total</t>
  </si>
  <si>
    <t>No of donors that scored in 2014</t>
  </si>
  <si>
    <t>Count of total_points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</si>
</sst>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  <numFmt numFmtId="171" formatCode="0.00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0.000000000000000%"/>
    <numFmt numFmtId="178" formatCode="[$-809]dd\ mmmm\ yyyy"/>
    <numFmt numFmtId="179" formatCode="_-* #,##0.000_-;\-* #,##0.000_-;_-* &quot;-&quot;??_-;_-@_-"/>
    <numFmt numFmtId="180" formatCode="_-* #,##0.0_-;\-* #,##0.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9"/>
      <color indexed="5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Calibri"/>
      <family val="2"/>
    </font>
    <font>
      <sz val="8"/>
      <name val="Tahoma"/>
      <family val="2"/>
    </font>
    <font>
      <sz val="14"/>
      <color indexed="63"/>
      <name val="Calibri"/>
      <family val="2"/>
    </font>
    <font>
      <sz val="14"/>
      <color indexed="5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6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9BC2E6"/>
      </left>
      <right>
        <color indexed="63"/>
      </right>
      <top style="thin">
        <color rgb="FF9BC2E6"/>
      </top>
      <bottom style="thin">
        <color rgb="FF9BC2E6"/>
      </bottom>
    </border>
    <border>
      <left style="thin">
        <color rgb="FF9BC2E6"/>
      </left>
      <right>
        <color indexed="63"/>
      </right>
      <top>
        <color indexed="63"/>
      </top>
      <bottom style="thin">
        <color rgb="FF9BC2E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4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 style="thin">
        <color theme="4"/>
      </right>
      <top style="thin">
        <color theme="4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 horizontal="left"/>
    </xf>
    <xf numFmtId="16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9" fontId="0" fillId="0" borderId="13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33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5" fillId="0" borderId="14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6" fillId="35" borderId="16" xfId="0" applyFont="1" applyFill="1" applyBorder="1" applyAlignment="1">
      <alignment/>
    </xf>
    <xf numFmtId="0" fontId="46" fillId="35" borderId="17" xfId="0" applyFont="1" applyFill="1" applyBorder="1" applyAlignment="1">
      <alignment/>
    </xf>
    <xf numFmtId="0" fontId="43" fillId="36" borderId="0" xfId="0" applyFont="1" applyFill="1" applyAlignment="1">
      <alignment/>
    </xf>
    <xf numFmtId="0" fontId="43" fillId="36" borderId="18" xfId="0" applyFont="1" applyFill="1" applyBorder="1" applyAlignment="1">
      <alignment/>
    </xf>
    <xf numFmtId="0" fontId="0" fillId="37" borderId="0" xfId="0" applyFill="1" applyAlignment="1">
      <alignment/>
    </xf>
    <xf numFmtId="169" fontId="0" fillId="0" borderId="19" xfId="0" applyNumberFormat="1" applyBorder="1" applyAlignment="1">
      <alignment/>
    </xf>
    <xf numFmtId="169" fontId="0" fillId="0" borderId="20" xfId="0" applyNumberFormat="1" applyBorder="1" applyAlignment="1">
      <alignment/>
    </xf>
    <xf numFmtId="169" fontId="0" fillId="0" borderId="21" xfId="0" applyNumberFormat="1" applyBorder="1" applyAlignment="1">
      <alignment/>
    </xf>
    <xf numFmtId="169" fontId="0" fillId="0" borderId="22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23" xfId="0" applyNumberFormat="1" applyBorder="1" applyAlignment="1">
      <alignment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43" fillId="36" borderId="0" xfId="0" applyFont="1" applyFill="1" applyBorder="1" applyAlignment="1">
      <alignment/>
    </xf>
    <xf numFmtId="0" fontId="0" fillId="0" borderId="0" xfId="0" applyAlignment="1">
      <alignment wrapText="1"/>
    </xf>
    <xf numFmtId="46" fontId="43" fillId="0" borderId="0" xfId="0" applyNumberFormat="1" applyFont="1" applyFill="1" applyAlignment="1">
      <alignment/>
    </xf>
    <xf numFmtId="0" fontId="30" fillId="38" borderId="27" xfId="0" applyFont="1" applyFill="1" applyBorder="1" applyAlignment="1">
      <alignment/>
    </xf>
    <xf numFmtId="0" fontId="30" fillId="38" borderId="28" xfId="0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Alignment="1">
      <alignment/>
    </xf>
    <xf numFmtId="169" fontId="0" fillId="0" borderId="17" xfId="0" applyNumberFormat="1" applyBorder="1" applyAlignment="1">
      <alignment/>
    </xf>
    <xf numFmtId="0" fontId="46" fillId="39" borderId="16" xfId="0" applyFont="1" applyFill="1" applyBorder="1" applyAlignment="1">
      <alignment/>
    </xf>
    <xf numFmtId="0" fontId="46" fillId="39" borderId="17" xfId="0" applyFont="1" applyFill="1" applyBorder="1" applyAlignment="1">
      <alignment/>
    </xf>
    <xf numFmtId="0" fontId="30" fillId="39" borderId="12" xfId="0" applyFont="1" applyFill="1" applyBorder="1" applyAlignment="1">
      <alignment/>
    </xf>
    <xf numFmtId="0" fontId="30" fillId="39" borderId="13" xfId="0" applyFont="1" applyFill="1" applyBorder="1" applyAlignment="1">
      <alignment/>
    </xf>
    <xf numFmtId="0" fontId="46" fillId="33" borderId="16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30" fillId="33" borderId="12" xfId="0" applyFont="1" applyFill="1" applyBorder="1" applyAlignment="1">
      <alignment/>
    </xf>
    <xf numFmtId="0" fontId="30" fillId="33" borderId="13" xfId="0" applyFont="1" applyFill="1" applyBorder="1" applyAlignment="1">
      <alignment/>
    </xf>
    <xf numFmtId="0" fontId="46" fillId="40" borderId="16" xfId="0" applyFont="1" applyFill="1" applyBorder="1" applyAlignment="1">
      <alignment/>
    </xf>
    <xf numFmtId="0" fontId="46" fillId="40" borderId="17" xfId="0" applyFont="1" applyFill="1" applyBorder="1" applyAlignment="1">
      <alignment/>
    </xf>
    <xf numFmtId="0" fontId="30" fillId="40" borderId="12" xfId="0" applyFont="1" applyFill="1" applyBorder="1" applyAlignment="1">
      <alignment/>
    </xf>
    <xf numFmtId="0" fontId="30" fillId="40" borderId="13" xfId="0" applyFont="1" applyFill="1" applyBorder="1" applyAlignment="1">
      <alignment/>
    </xf>
    <xf numFmtId="0" fontId="46" fillId="41" borderId="16" xfId="0" applyFont="1" applyFill="1" applyBorder="1" applyAlignment="1">
      <alignment/>
    </xf>
    <xf numFmtId="0" fontId="46" fillId="41" borderId="17" xfId="0" applyFont="1" applyFill="1" applyBorder="1" applyAlignment="1">
      <alignment/>
    </xf>
    <xf numFmtId="0" fontId="30" fillId="41" borderId="12" xfId="0" applyFont="1" applyFill="1" applyBorder="1" applyAlignment="1">
      <alignment/>
    </xf>
    <xf numFmtId="0" fontId="30" fillId="41" borderId="13" xfId="0" applyFont="1" applyFill="1" applyBorder="1" applyAlignment="1">
      <alignment/>
    </xf>
    <xf numFmtId="0" fontId="30" fillId="35" borderId="10" xfId="0" applyFont="1" applyFill="1" applyBorder="1" applyAlignment="1">
      <alignment/>
    </xf>
    <xf numFmtId="0" fontId="30" fillId="35" borderId="11" xfId="0" applyFont="1" applyFill="1" applyBorder="1" applyAlignment="1">
      <alignment/>
    </xf>
    <xf numFmtId="2" fontId="0" fillId="0" borderId="0" xfId="0" applyNumberFormat="1" applyAlignment="1">
      <alignment/>
    </xf>
    <xf numFmtId="9" fontId="0" fillId="0" borderId="0" xfId="59" applyFon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43" fillId="33" borderId="29" xfId="0" applyFont="1" applyFill="1" applyBorder="1" applyAlignment="1">
      <alignment horizontal="center"/>
    </xf>
    <xf numFmtId="0" fontId="43" fillId="33" borderId="30" xfId="0" applyFont="1" applyFill="1" applyBorder="1" applyAlignment="1">
      <alignment horizontal="center"/>
    </xf>
    <xf numFmtId="0" fontId="43" fillId="33" borderId="31" xfId="0" applyFont="1" applyFill="1" applyBorder="1" applyAlignment="1">
      <alignment horizontal="center"/>
    </xf>
    <xf numFmtId="0" fontId="43" fillId="34" borderId="32" xfId="0" applyFont="1" applyFill="1" applyBorder="1" applyAlignment="1">
      <alignment horizontal="center"/>
    </xf>
    <xf numFmtId="0" fontId="43" fillId="34" borderId="17" xfId="0" applyFont="1" applyFill="1" applyBorder="1" applyAlignment="1">
      <alignment horizontal="center"/>
    </xf>
    <xf numFmtId="169" fontId="0" fillId="0" borderId="0" xfId="0" applyNumberFormat="1" applyAlignment="1">
      <alignment wrapText="1"/>
    </xf>
    <xf numFmtId="0" fontId="0" fillId="0" borderId="33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69" fontId="0" fillId="0" borderId="33" xfId="0" applyNumberFormat="1" applyBorder="1" applyAlignment="1">
      <alignment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38" xfId="0" applyNumberFormat="1" applyBorder="1" applyAlignment="1">
      <alignment/>
    </xf>
    <xf numFmtId="169" fontId="0" fillId="0" borderId="40" xfId="0" applyNumberFormat="1" applyBorder="1" applyAlignment="1">
      <alignment/>
    </xf>
    <xf numFmtId="0" fontId="0" fillId="37" borderId="33" xfId="0" applyFill="1" applyBorder="1" applyAlignment="1">
      <alignment/>
    </xf>
    <xf numFmtId="169" fontId="0" fillId="0" borderId="41" xfId="0" applyNumberFormat="1" applyBorder="1" applyAlignment="1">
      <alignment/>
    </xf>
    <xf numFmtId="169" fontId="0" fillId="0" borderId="42" xfId="0" applyNumberFormat="1" applyBorder="1" applyAlignment="1">
      <alignment/>
    </xf>
    <xf numFmtId="169" fontId="0" fillId="0" borderId="43" xfId="0" applyNumberFormat="1" applyBorder="1" applyAlignment="1">
      <alignment/>
    </xf>
    <xf numFmtId="0" fontId="43" fillId="42" borderId="18" xfId="0" applyFont="1" applyFill="1" applyBorder="1" applyAlignment="1">
      <alignment/>
    </xf>
    <xf numFmtId="0" fontId="0" fillId="0" borderId="44" xfId="0" applyBorder="1" applyAlignment="1">
      <alignment/>
    </xf>
    <xf numFmtId="169" fontId="0" fillId="0" borderId="44" xfId="0" applyNumberFormat="1" applyBorder="1" applyAlignment="1">
      <alignment/>
    </xf>
    <xf numFmtId="169" fontId="0" fillId="0" borderId="45" xfId="0" applyNumberFormat="1" applyBorder="1" applyAlignment="1">
      <alignment/>
    </xf>
    <xf numFmtId="169" fontId="0" fillId="0" borderId="46" xfId="0" applyNumberFormat="1" applyBorder="1" applyAlignment="1">
      <alignment/>
    </xf>
    <xf numFmtId="180" fontId="0" fillId="0" borderId="0" xfId="0" applyNumberForma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numFmt numFmtId="169" formatCode="0.0"/>
      <border/>
    </dxf>
    <dxf>
      <alignment wrapText="1" readingOrder="0"/>
      <border/>
    </dxf>
    <dxf>
      <fill>
        <patternFill patternType="solid">
          <bgColor rgb="FF969696"/>
        </patternFill>
      </fill>
      <border/>
    </dxf>
    <dxf>
      <border>
        <left style="thin"/>
        <right style="thin"/>
        <top style="thin"/>
        <bottom style="thin"/>
      </border>
    </dxf>
    <dxf>
      <numFmt numFmtId="180" formatCode="_-* #,##0.0_-;\-* #,##0.0_-;_-* &quot;-&quot;??_-;_-@_-"/>
      <border/>
    </dxf>
    <dxf>
      <alignment horizontal="right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pivotCacheDefinition" Target="pivotCache/pivotCacheDefinition1.xml" /><Relationship Id="rId16" Type="http://schemas.openxmlformats.org/officeDocument/2006/relationships/pivotCacheDefinition" Target="pivotCache/pivotCacheDefinition3.xml" /><Relationship Id="rId17" Type="http://schemas.openxmlformats.org/officeDocument/2006/relationships/pivotCacheDefinition" Target="pivotCache/pivotCacheDefinition2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State</a:t>
            </a:r>
          </a:p>
        </c:rich>
      </c:tx>
      <c:layout>
        <c:manualLayout>
          <c:xMode val="factor"/>
          <c:yMode val="factor"/>
          <c:x val="-0.0345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26775"/>
          <c:w val="0.96925"/>
          <c:h val="0.56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'Ind chart'!$B$17</c:f>
              <c:strCache>
                <c:ptCount val="1"/>
                <c:pt idx="0">
                  <c:v>commitment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 chart'!$A$18:$A$20</c:f>
              <c:numCache/>
            </c:numRef>
          </c:cat>
          <c:val>
            <c:numRef>
              <c:f>'Ind chart'!$B$18:$B$20</c:f>
              <c:numCache/>
            </c:numRef>
          </c:val>
        </c:ser>
        <c:ser>
          <c:idx val="1"/>
          <c:order val="1"/>
          <c:tx>
            <c:strRef>
              <c:f>'Ind chart'!$C$17</c:f>
              <c:strCache>
                <c:ptCount val="1"/>
                <c:pt idx="0">
                  <c:v>organisation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 chart'!$A$18:$A$20</c:f>
              <c:numCache/>
            </c:numRef>
          </c:cat>
          <c:val>
            <c:numRef>
              <c:f>'Ind chart'!$C$18:$C$20</c:f>
              <c:numCache/>
            </c:numRef>
          </c:val>
        </c:ser>
        <c:ser>
          <c:idx val="2"/>
          <c:order val="2"/>
          <c:tx>
            <c:strRef>
              <c:f>'Ind chart'!$D$17</c:f>
              <c:strCache>
                <c:ptCount val="1"/>
                <c:pt idx="0">
                  <c:v>activity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 chart'!$A$18:$A$20</c:f>
              <c:numCache/>
            </c:numRef>
          </c:cat>
          <c:val>
            <c:numRef>
              <c:f>'Ind chart'!$D$18:$D$20</c:f>
              <c:numCache/>
            </c:numRef>
          </c:val>
        </c:ser>
        <c:overlap val="100"/>
        <c:axId val="11443823"/>
        <c:axId val="35885544"/>
      </c:barChart>
      <c:catAx>
        <c:axId val="114438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885544"/>
        <c:crosses val="autoZero"/>
        <c:auto val="1"/>
        <c:lblOffset val="100"/>
        <c:tickLblSkip val="1"/>
        <c:noMultiLvlLbl val="0"/>
      </c:catAx>
      <c:valAx>
        <c:axId val="3588554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4438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"/>
          <c:y val="0.83725"/>
          <c:w val="0.58725"/>
          <c:h val="0.1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USAID</a:t>
            </a:r>
          </a:p>
        </c:rich>
      </c:tx>
      <c:layout>
        <c:manualLayout>
          <c:xMode val="factor"/>
          <c:yMode val="factor"/>
          <c:x val="-0.02275"/>
          <c:y val="-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29625"/>
          <c:w val="0.9685"/>
          <c:h val="0.51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'Ind chart'!$B$22</c:f>
              <c:strCache>
                <c:ptCount val="1"/>
                <c:pt idx="0">
                  <c:v>commitment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 chart'!$A$23:$A$25</c:f>
              <c:numCache/>
            </c:numRef>
          </c:cat>
          <c:val>
            <c:numRef>
              <c:f>'Ind chart'!$B$23:$B$25</c:f>
              <c:numCache/>
            </c:numRef>
          </c:val>
        </c:ser>
        <c:ser>
          <c:idx val="1"/>
          <c:order val="1"/>
          <c:tx>
            <c:strRef>
              <c:f>'Ind chart'!$C$22</c:f>
              <c:strCache>
                <c:ptCount val="1"/>
                <c:pt idx="0">
                  <c:v>organisation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 chart'!$A$23:$A$25</c:f>
              <c:numCache/>
            </c:numRef>
          </c:cat>
          <c:val>
            <c:numRef>
              <c:f>'Ind chart'!$C$23:$C$25</c:f>
              <c:numCache/>
            </c:numRef>
          </c:val>
        </c:ser>
        <c:ser>
          <c:idx val="2"/>
          <c:order val="2"/>
          <c:tx>
            <c:strRef>
              <c:f>'Ind chart'!$D$22</c:f>
              <c:strCache>
                <c:ptCount val="1"/>
                <c:pt idx="0">
                  <c:v>activity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 chart'!$A$23:$A$25</c:f>
              <c:numCache/>
            </c:numRef>
          </c:cat>
          <c:val>
            <c:numRef>
              <c:f>'Ind chart'!$D$23:$D$25</c:f>
              <c:numCache/>
            </c:numRef>
          </c:val>
        </c:ser>
        <c:overlap val="100"/>
        <c:axId val="54534441"/>
        <c:axId val="21047922"/>
      </c:barChart>
      <c:catAx>
        <c:axId val="545344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047922"/>
        <c:crosses val="autoZero"/>
        <c:auto val="1"/>
        <c:lblOffset val="100"/>
        <c:tickLblSkip val="1"/>
        <c:noMultiLvlLbl val="0"/>
      </c:catAx>
      <c:valAx>
        <c:axId val="2104792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5344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"/>
          <c:y val="0.82"/>
          <c:w val="0.605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Treasury</a:t>
            </a:r>
          </a:p>
        </c:rich>
      </c:tx>
      <c:layout>
        <c:manualLayout>
          <c:xMode val="factor"/>
          <c:yMode val="factor"/>
          <c:x val="0.005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26775"/>
          <c:w val="0.96925"/>
          <c:h val="0.56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'Ind chart'!$B$32</c:f>
              <c:strCache>
                <c:ptCount val="1"/>
                <c:pt idx="0">
                  <c:v>commitment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 chart'!$A$33:$A$35</c:f>
              <c:numCache/>
            </c:numRef>
          </c:cat>
          <c:val>
            <c:numRef>
              <c:f>'Ind chart'!$B$33:$B$35</c:f>
              <c:numCache/>
            </c:numRef>
          </c:val>
        </c:ser>
        <c:ser>
          <c:idx val="1"/>
          <c:order val="1"/>
          <c:tx>
            <c:strRef>
              <c:f>'Ind chart'!$C$32</c:f>
              <c:strCache>
                <c:ptCount val="1"/>
                <c:pt idx="0">
                  <c:v>organisation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 chart'!$A$33:$A$35</c:f>
              <c:numCache/>
            </c:numRef>
          </c:cat>
          <c:val>
            <c:numRef>
              <c:f>'Ind chart'!$C$33:$C$35</c:f>
              <c:numCache/>
            </c:numRef>
          </c:val>
        </c:ser>
        <c:ser>
          <c:idx val="2"/>
          <c:order val="2"/>
          <c:tx>
            <c:strRef>
              <c:f>'Ind chart'!$D$32</c:f>
              <c:strCache>
                <c:ptCount val="1"/>
                <c:pt idx="0">
                  <c:v>activity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 chart'!$A$33:$A$35</c:f>
              <c:numCache/>
            </c:numRef>
          </c:cat>
          <c:val>
            <c:numRef>
              <c:f>'Ind chart'!$D$33:$D$35</c:f>
              <c:numCache/>
            </c:numRef>
          </c:val>
        </c:ser>
        <c:overlap val="100"/>
        <c:axId val="55213571"/>
        <c:axId val="27160092"/>
      </c:barChart>
      <c:catAx>
        <c:axId val="552135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160092"/>
        <c:crosses val="autoZero"/>
        <c:auto val="1"/>
        <c:lblOffset val="100"/>
        <c:tickLblSkip val="1"/>
        <c:noMultiLvlLbl val="0"/>
      </c:catAx>
      <c:valAx>
        <c:axId val="2716009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2135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"/>
          <c:y val="0.83725"/>
          <c:w val="0.58725"/>
          <c:h val="0.1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PEPFAR</a:t>
            </a:r>
          </a:p>
        </c:rich>
      </c:tx>
      <c:layout>
        <c:manualLayout>
          <c:xMode val="factor"/>
          <c:yMode val="factor"/>
          <c:x val="-0.01225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26775"/>
          <c:w val="0.96925"/>
          <c:h val="0.56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'Ind chart'!$B$27</c:f>
              <c:strCache>
                <c:ptCount val="1"/>
                <c:pt idx="0">
                  <c:v>commitment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 chart'!$A$28:$A$30</c:f>
              <c:numCache/>
            </c:numRef>
          </c:cat>
          <c:val>
            <c:numRef>
              <c:f>'Ind chart'!$B$28:$B$30</c:f>
              <c:numCache/>
            </c:numRef>
          </c:val>
        </c:ser>
        <c:ser>
          <c:idx val="1"/>
          <c:order val="1"/>
          <c:tx>
            <c:strRef>
              <c:f>'Ind chart'!$C$27</c:f>
              <c:strCache>
                <c:ptCount val="1"/>
                <c:pt idx="0">
                  <c:v>organisation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 chart'!$A$28:$A$30</c:f>
              <c:numCache/>
            </c:numRef>
          </c:cat>
          <c:val>
            <c:numRef>
              <c:f>'Ind chart'!$C$28:$C$30</c:f>
              <c:numCache/>
            </c:numRef>
          </c:val>
        </c:ser>
        <c:ser>
          <c:idx val="2"/>
          <c:order val="2"/>
          <c:tx>
            <c:strRef>
              <c:f>'Ind chart'!$D$27</c:f>
              <c:strCache>
                <c:ptCount val="1"/>
                <c:pt idx="0">
                  <c:v>activity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 chart'!$A$28:$A$30</c:f>
              <c:numCache/>
            </c:numRef>
          </c:cat>
          <c:val>
            <c:numRef>
              <c:f>'Ind chart'!$D$28:$D$30</c:f>
              <c:numCache/>
            </c:numRef>
          </c:val>
        </c:ser>
        <c:overlap val="100"/>
        <c:axId val="43114237"/>
        <c:axId val="52483814"/>
      </c:barChart>
      <c:catAx>
        <c:axId val="431142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483814"/>
        <c:crosses val="autoZero"/>
        <c:auto val="1"/>
        <c:lblOffset val="100"/>
        <c:tickLblSkip val="1"/>
        <c:noMultiLvlLbl val="0"/>
      </c:catAx>
      <c:valAx>
        <c:axId val="5248381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1142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"/>
          <c:y val="0.83725"/>
          <c:w val="0.58725"/>
          <c:h val="0.1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DOD</a:t>
            </a:r>
          </a:p>
        </c:rich>
      </c:tx>
      <c:layout>
        <c:manualLayout>
          <c:xMode val="factor"/>
          <c:yMode val="factor"/>
          <c:x val="-0.03925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26775"/>
          <c:w val="0.96925"/>
          <c:h val="0.56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'Ind chart'!$B$37</c:f>
              <c:strCache>
                <c:ptCount val="1"/>
                <c:pt idx="0">
                  <c:v>commitment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 chart'!$A$38:$A$40</c:f>
              <c:numCache/>
            </c:numRef>
          </c:cat>
          <c:val>
            <c:numRef>
              <c:f>'Ind chart'!$B$38:$B$40</c:f>
              <c:numCache/>
            </c:numRef>
          </c:val>
        </c:ser>
        <c:ser>
          <c:idx val="1"/>
          <c:order val="1"/>
          <c:tx>
            <c:strRef>
              <c:f>'Ind chart'!$C$37</c:f>
              <c:strCache>
                <c:ptCount val="1"/>
                <c:pt idx="0">
                  <c:v>organisation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 chart'!$A$38:$A$40</c:f>
              <c:numCache/>
            </c:numRef>
          </c:cat>
          <c:val>
            <c:numRef>
              <c:f>'Ind chart'!$C$38:$C$40</c:f>
              <c:numCache/>
            </c:numRef>
          </c:val>
        </c:ser>
        <c:ser>
          <c:idx val="2"/>
          <c:order val="2"/>
          <c:tx>
            <c:strRef>
              <c:f>'Ind chart'!$D$37</c:f>
              <c:strCache>
                <c:ptCount val="1"/>
                <c:pt idx="0">
                  <c:v>activity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 chart'!$A$38:$A$40</c:f>
              <c:numCache/>
            </c:numRef>
          </c:cat>
          <c:val>
            <c:numRef>
              <c:f>'Ind chart'!$D$38:$D$40</c:f>
              <c:numCache/>
            </c:numRef>
          </c:val>
        </c:ser>
        <c:overlap val="100"/>
        <c:axId val="2592279"/>
        <c:axId val="23330512"/>
      </c:barChart>
      <c:catAx>
        <c:axId val="25922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330512"/>
        <c:crosses val="autoZero"/>
        <c:auto val="1"/>
        <c:lblOffset val="100"/>
        <c:tickLblSkip val="1"/>
        <c:noMultiLvlLbl val="0"/>
      </c:catAx>
      <c:valAx>
        <c:axId val="2333051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922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"/>
          <c:y val="0.83725"/>
          <c:w val="0.58725"/>
          <c:h val="0.1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MCC</a:t>
            </a:r>
          </a:p>
        </c:rich>
      </c:tx>
      <c:layout>
        <c:manualLayout>
          <c:xMode val="factor"/>
          <c:yMode val="factor"/>
          <c:x val="-0.0425"/>
          <c:y val="-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26125"/>
          <c:w val="0.9815"/>
          <c:h val="0.57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'Ind chart'!$B$12</c:f>
              <c:strCache>
                <c:ptCount val="1"/>
                <c:pt idx="0">
                  <c:v>commitment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 chart'!$A$13:$A$15</c:f>
              <c:numCache/>
            </c:numRef>
          </c:cat>
          <c:val>
            <c:numRef>
              <c:f>'Ind chart'!$B$13:$B$15</c:f>
              <c:numCache/>
            </c:numRef>
          </c:val>
        </c:ser>
        <c:ser>
          <c:idx val="1"/>
          <c:order val="1"/>
          <c:tx>
            <c:strRef>
              <c:f>'Ind chart'!$C$12</c:f>
              <c:strCache>
                <c:ptCount val="1"/>
                <c:pt idx="0">
                  <c:v>organisation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 chart'!$A$13:$A$15</c:f>
              <c:numCache/>
            </c:numRef>
          </c:cat>
          <c:val>
            <c:numRef>
              <c:f>'Ind chart'!$C$13:$C$15</c:f>
              <c:numCache/>
            </c:numRef>
          </c:val>
        </c:ser>
        <c:ser>
          <c:idx val="2"/>
          <c:order val="2"/>
          <c:tx>
            <c:strRef>
              <c:f>'Ind chart'!$D$12</c:f>
              <c:strCache>
                <c:ptCount val="1"/>
                <c:pt idx="0">
                  <c:v>activity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 chart'!$A$13:$A$15</c:f>
              <c:numCache/>
            </c:numRef>
          </c:cat>
          <c:val>
            <c:numRef>
              <c:f>'Ind chart'!$D$13:$D$15</c:f>
              <c:numCache/>
            </c:numRef>
          </c:val>
        </c:ser>
        <c:overlap val="100"/>
        <c:axId val="8648017"/>
        <c:axId val="10723290"/>
      </c:barChart>
      <c:catAx>
        <c:axId val="86480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723290"/>
        <c:crosses val="autoZero"/>
        <c:auto val="1"/>
        <c:lblOffset val="100"/>
        <c:tickLblSkip val="1"/>
        <c:noMultiLvlLbl val="0"/>
      </c:catAx>
      <c:valAx>
        <c:axId val="1072329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6480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"/>
          <c:y val="0.84125"/>
          <c:w val="0.5975"/>
          <c:h val="0.1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666699"/>
                </a:solidFill>
                <a:latin typeface="Calibri"/>
                <a:ea typeface="Calibri"/>
                <a:cs typeface="Calibri"/>
              </a:rPr>
              <a:t>All agencies </a:t>
            </a:r>
          </a:p>
        </c:rich>
      </c:tx>
      <c:layout>
        <c:manualLayout>
          <c:xMode val="factor"/>
          <c:yMode val="factor"/>
          <c:x val="0.02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25"/>
          <c:y val="0.0495"/>
          <c:w val="0.982"/>
          <c:h val="0.88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'Ind chart'!$B$71</c:f>
              <c:strCache>
                <c:ptCount val="1"/>
                <c:pt idx="0">
                  <c:v>commitment</c:v>
                </c:pt>
              </c:strCache>
            </c:strRef>
          </c:tx>
          <c:spPr>
            <a:solidFill>
              <a:srgbClr val="9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 chart'!$A$72:$A$95</c:f>
              <c:strCache/>
            </c:strRef>
          </c:cat>
          <c:val>
            <c:numRef>
              <c:f>'Ind chart'!$B$72:$B$95</c:f>
              <c:numCache/>
            </c:numRef>
          </c:val>
        </c:ser>
        <c:ser>
          <c:idx val="1"/>
          <c:order val="1"/>
          <c:tx>
            <c:strRef>
              <c:f>'Ind chart'!$C$71</c:f>
              <c:strCache>
                <c:ptCount val="1"/>
                <c:pt idx="0">
                  <c:v>organisation</c:v>
                </c:pt>
              </c:strCache>
            </c:strRef>
          </c:tx>
          <c:spPr>
            <a:solidFill>
              <a:srgbClr val="F072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 chart'!$A$72:$A$95</c:f>
              <c:strCache/>
            </c:strRef>
          </c:cat>
          <c:val>
            <c:numRef>
              <c:f>'Ind chart'!$C$72:$C$95</c:f>
              <c:numCache/>
            </c:numRef>
          </c:val>
        </c:ser>
        <c:ser>
          <c:idx val="2"/>
          <c:order val="2"/>
          <c:tx>
            <c:strRef>
              <c:f>'Ind chart'!$D$71</c:f>
              <c:strCache>
                <c:ptCount val="1"/>
                <c:pt idx="0">
                  <c:v>activity</c:v>
                </c:pt>
              </c:strCache>
            </c:strRef>
          </c:tx>
          <c:spPr>
            <a:solidFill>
              <a:srgbClr val="E1AB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 chart'!$A$72:$A$95</c:f>
              <c:strCache/>
            </c:strRef>
          </c:cat>
          <c:val>
            <c:numRef>
              <c:f>'Ind chart'!$D$72:$D$95</c:f>
              <c:numCache/>
            </c:numRef>
          </c:val>
        </c:ser>
        <c:overlap val="100"/>
        <c:gapWidth val="89"/>
        <c:axId val="29400747"/>
        <c:axId val="63280132"/>
      </c:barChart>
      <c:catAx>
        <c:axId val="2940074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</a:p>
        </c:txPr>
        <c:crossAx val="63280132"/>
        <c:crosses val="autoZero"/>
        <c:auto val="1"/>
        <c:lblOffset val="100"/>
        <c:tickLblSkip val="1"/>
        <c:noMultiLvlLbl val="0"/>
      </c:catAx>
      <c:valAx>
        <c:axId val="63280132"/>
        <c:scaling>
          <c:orientation val="minMax"/>
        </c:scaling>
        <c:axPos val="t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</a:p>
        </c:txPr>
        <c:crossAx val="294007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25"/>
          <c:y val="0.956"/>
          <c:w val="0.5705"/>
          <c:h val="0.0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DCE6F2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18</xdr:row>
      <xdr:rowOff>104775</xdr:rowOff>
    </xdr:from>
    <xdr:to>
      <xdr:col>13</xdr:col>
      <xdr:colOff>95250</xdr:colOff>
      <xdr:row>27</xdr:row>
      <xdr:rowOff>57150</xdr:rowOff>
    </xdr:to>
    <xdr:graphicFrame>
      <xdr:nvGraphicFramePr>
        <xdr:cNvPr id="1" name="Chart 3"/>
        <xdr:cNvGraphicFramePr/>
      </xdr:nvGraphicFramePr>
      <xdr:xfrm>
        <a:off x="4057650" y="3533775"/>
        <a:ext cx="3962400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428625</xdr:colOff>
      <xdr:row>27</xdr:row>
      <xdr:rowOff>190500</xdr:rowOff>
    </xdr:from>
    <xdr:to>
      <xdr:col>13</xdr:col>
      <xdr:colOff>9525</xdr:colOff>
      <xdr:row>35</xdr:row>
      <xdr:rowOff>180975</xdr:rowOff>
    </xdr:to>
    <xdr:graphicFrame>
      <xdr:nvGraphicFramePr>
        <xdr:cNvPr id="2" name="Chart 3"/>
        <xdr:cNvGraphicFramePr/>
      </xdr:nvGraphicFramePr>
      <xdr:xfrm>
        <a:off x="4086225" y="5334000"/>
        <a:ext cx="3848100" cy="151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47</xdr:row>
      <xdr:rowOff>57150</xdr:rowOff>
    </xdr:from>
    <xdr:to>
      <xdr:col>12</xdr:col>
      <xdr:colOff>561975</xdr:colOff>
      <xdr:row>56</xdr:row>
      <xdr:rowOff>9525</xdr:rowOff>
    </xdr:to>
    <xdr:graphicFrame>
      <xdr:nvGraphicFramePr>
        <xdr:cNvPr id="3" name="Chart 3"/>
        <xdr:cNvGraphicFramePr/>
      </xdr:nvGraphicFramePr>
      <xdr:xfrm>
        <a:off x="3914775" y="9010650"/>
        <a:ext cx="3962400" cy="1666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304800</xdr:colOff>
      <xdr:row>36</xdr:row>
      <xdr:rowOff>133350</xdr:rowOff>
    </xdr:from>
    <xdr:to>
      <xdr:col>12</xdr:col>
      <xdr:colOff>609600</xdr:colOff>
      <xdr:row>45</xdr:row>
      <xdr:rowOff>85725</xdr:rowOff>
    </xdr:to>
    <xdr:graphicFrame>
      <xdr:nvGraphicFramePr>
        <xdr:cNvPr id="4" name="Chart 3"/>
        <xdr:cNvGraphicFramePr/>
      </xdr:nvGraphicFramePr>
      <xdr:xfrm>
        <a:off x="3962400" y="6991350"/>
        <a:ext cx="3962400" cy="166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276225</xdr:colOff>
      <xdr:row>57</xdr:row>
      <xdr:rowOff>47625</xdr:rowOff>
    </xdr:from>
    <xdr:to>
      <xdr:col>12</xdr:col>
      <xdr:colOff>581025</xdr:colOff>
      <xdr:row>66</xdr:row>
      <xdr:rowOff>0</xdr:rowOff>
    </xdr:to>
    <xdr:graphicFrame>
      <xdr:nvGraphicFramePr>
        <xdr:cNvPr id="5" name="Chart 3"/>
        <xdr:cNvGraphicFramePr/>
      </xdr:nvGraphicFramePr>
      <xdr:xfrm>
        <a:off x="3933825" y="10906125"/>
        <a:ext cx="3962400" cy="1666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409575</xdr:colOff>
      <xdr:row>9</xdr:row>
      <xdr:rowOff>0</xdr:rowOff>
    </xdr:from>
    <xdr:to>
      <xdr:col>13</xdr:col>
      <xdr:colOff>38100</xdr:colOff>
      <xdr:row>17</xdr:row>
      <xdr:rowOff>180975</xdr:rowOff>
    </xdr:to>
    <xdr:graphicFrame>
      <xdr:nvGraphicFramePr>
        <xdr:cNvPr id="6" name="Chart 1"/>
        <xdr:cNvGraphicFramePr/>
      </xdr:nvGraphicFramePr>
      <xdr:xfrm>
        <a:off x="4067175" y="1714500"/>
        <a:ext cx="3895725" cy="1704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70</xdr:row>
      <xdr:rowOff>0</xdr:rowOff>
    </xdr:from>
    <xdr:to>
      <xdr:col>12</xdr:col>
      <xdr:colOff>419100</xdr:colOff>
      <xdr:row>101</xdr:row>
      <xdr:rowOff>38100</xdr:rowOff>
    </xdr:to>
    <xdr:graphicFrame>
      <xdr:nvGraphicFramePr>
        <xdr:cNvPr id="7" name="Chart 3"/>
        <xdr:cNvGraphicFramePr/>
      </xdr:nvGraphicFramePr>
      <xdr:xfrm>
        <a:off x="3657600" y="13335000"/>
        <a:ext cx="4076700" cy="594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reya\Dropbox\WS1_Advocacy\US\2015%20Report\DRAFT%20text%20of%20review\For%20designer%20v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ncy by size"/>
      <sheetName val="Table of performance groups"/>
      <sheetName val="Indicator categories 2013-2015 "/>
    </sheetNames>
    <sheetDataSet>
      <sheetData sheetId="0">
        <row r="2">
          <cell r="B2">
            <v>0.2</v>
          </cell>
          <cell r="C2">
            <v>1</v>
          </cell>
          <cell r="D2">
            <v>1</v>
          </cell>
          <cell r="F2" t="str">
            <v>27 USD bn</v>
          </cell>
        </row>
        <row r="3">
          <cell r="B3">
            <v>1.7</v>
          </cell>
          <cell r="C3">
            <v>1</v>
          </cell>
          <cell r="D3">
            <v>0.5888888888888889</v>
          </cell>
          <cell r="F3" t="str">
            <v>15.9 USD bn</v>
          </cell>
        </row>
        <row r="4">
          <cell r="B4">
            <v>2.8</v>
          </cell>
          <cell r="C4">
            <v>1</v>
          </cell>
          <cell r="D4">
            <v>0.15925925925925924</v>
          </cell>
          <cell r="F4" t="str">
            <v>4.3 USD bn</v>
          </cell>
        </row>
        <row r="5">
          <cell r="B5">
            <v>3.7</v>
          </cell>
          <cell r="C5">
            <v>1</v>
          </cell>
          <cell r="D5">
            <v>0.12222222222222222</v>
          </cell>
          <cell r="F5" t="str">
            <v>3.3 USD bn</v>
          </cell>
        </row>
        <row r="6">
          <cell r="B6">
            <v>4.6</v>
          </cell>
          <cell r="C6">
            <v>1</v>
          </cell>
          <cell r="D6">
            <v>0.06296296296296296</v>
          </cell>
          <cell r="F6" t="str">
            <v>1.7 USD bn</v>
          </cell>
        </row>
        <row r="7">
          <cell r="B7">
            <v>5.3</v>
          </cell>
          <cell r="C7">
            <v>1</v>
          </cell>
          <cell r="D7">
            <v>0.014814814814814815</v>
          </cell>
          <cell r="F7" t="str">
            <v>0.4 USD bn</v>
          </cell>
        </row>
        <row r="8">
          <cell r="A8" t="str">
            <v>Treasury</v>
          </cell>
          <cell r="B8">
            <v>6</v>
          </cell>
          <cell r="C8">
            <v>1</v>
          </cell>
          <cell r="D8">
            <v>0.007407407407407408</v>
          </cell>
          <cell r="F8" t="str">
            <v>0.2 USD bn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A235" sheet="Raw Data"/>
  </cacheSource>
  <cacheFields count="27">
    <cacheField name="id">
      <sharedItems containsMixedTypes="0"/>
    </cacheField>
    <cacheField name="organisation_name">
      <sharedItems containsMixedTypes="0" count="22">
        <s v="U.S., Defense"/>
        <s v="U.S., MCC"/>
        <s v="U.S., PEPFAR"/>
        <s v="U.S., State"/>
        <s v="U.S., Treasury"/>
        <s v="U.S., USAID"/>
        <s v="EIB"/>
        <s v="Sweden, MFA-Sida"/>
        <s v="Spain, MAEC"/>
        <s v="EBRD"/>
        <s v="Denmark, MFA"/>
        <s v="UK, DFID"/>
        <s v="Belgium, DGCD"/>
        <s v="Italy, MAE"/>
        <s v="EC, NEAR"/>
        <s v="Germany, BMZ-GIZ"/>
        <s v="Finland, MFA"/>
        <s v="France, AFD"/>
        <s v="EC, DEVCO"/>
        <s v="Netherlands, MFA"/>
        <s v="EC, ECHO"/>
        <s v="EC, FPI"/>
      </sharedItems>
    </cacheField>
    <cacheField name="organisation_code">
      <sharedItems containsMixedTypes="0"/>
    </cacheField>
    <cacheField name="indicator_total_weighted_points">
      <sharedItems containsSemiMixedTypes="0" containsString="0" containsMixedTypes="0" containsNumber="1" count="348">
        <n v="1.63"/>
        <n v="1.2225"/>
        <n v="1.39499999999999"/>
        <n v="1.25"/>
        <n v="0"/>
        <n v="0.6949305"/>
        <n v="2.085"/>
        <n v="1.085"/>
        <n v="2.219778"/>
        <n v="1.0323"/>
        <n v="2.5"/>
        <n v="2.375"/>
        <n v="4.17"/>
        <n v="1.62429365733113"/>
        <n v="1.47391474464579"/>
        <n v="1.85999999999999"/>
        <n v="2.17"/>
        <n v="2.32142857142857"/>
        <n v="3.25"/>
        <n v="3.58532225237449"/>
        <n v="4.13318181818181"/>
        <n v="4.33"/>
        <n v="1.389861"/>
        <n v="2.4975"/>
        <n v="3.33"/>
        <n v="2.78"/>
        <n v="1.49067713288931"/>
        <n v="1.56163098636219"/>
        <n v="2.4375"/>
        <n v="0.541612499999999"/>
        <n v="1.62999999999999"/>
        <n v="1.25651996370235"/>
        <n v="1.25208257713248"/>
        <n v="1.37041288566243"/>
        <n v="1.22249999999999"/>
        <n v="1.80978675136116"/>
        <n v="0.815"/>
        <n v="0.929999999999999"/>
        <n v="1.625"/>
        <n v="1.4114446366782"/>
        <n v="0.922162629757785"/>
        <n v="0.619937999999999"/>
        <n v="0.309968999999999"/>
        <n v="1.61251365358894"/>
        <n v="1.46980689924208"/>
        <n v="1.5408423428444"/>
        <n v="1.3392043301382"/>
        <n v="1.85800472001716"/>
        <n v="1.55048372715113"/>
        <n v="1.85401416005149"/>
        <n v="3.04953336193949"/>
        <n v="3.14645462347135"/>
        <n v="3.2475"/>
        <n v="0.824009791535059"/>
        <n v="3.04026911314984"/>
        <n v="3.049533362"/>
        <n v="3.38352157431151"/>
        <n v="1.19081883316274"/>
        <n v="1.73897347740667"/>
        <n v="1.39781611410948"/>
        <n v="1.550483727"/>
        <n v="1.8459478021978"/>
        <n v="4.1135"/>
        <n v="1.33920433"/>
        <n v="2.03125"/>
        <n v="2.43055555555555"/>
        <n v="2.99012087401208"/>
        <n v="1.61059523809523"/>
        <n v="1.84905882352941"/>
        <n v="1.84947706422018"/>
        <n v="1.09807374762914"/>
        <n v="1.16701532912533"/>
        <n v="1.60910659213569"/>
        <n v="3.20693863319386"/>
        <n v="0.935107703281027"/>
        <n v="1.098073748"/>
        <n v="1.57331766917293"/>
        <n v="1.621816302"/>
        <n v="1.83879899916597"/>
        <n v="1.29735474006116"/>
        <n v="1.358632979"/>
        <n v="1.561630986"/>
        <n v="2.010733945"/>
        <n v="2.69590882806476"/>
        <n v="1.109889"/>
        <n v="1.624293657"/>
        <n v="2.12925089345543"/>
        <n v="1.126238532"/>
        <n v="1.17752432582707"/>
        <n v="1.394161407"/>
        <n v="1.62610491579426"/>
        <n v="0.931428571428571"/>
        <n v="0.962788461538461"/>
        <n v="1.6297800475251"/>
        <n v="1.9647"/>
        <n v="1.998"/>
        <n v="2.23806474149976"/>
        <n v="2.5641"/>
        <n v="0.2716395"/>
        <n v="1.53744283536585"/>
        <n v="1.59585508241758"/>
        <n v="1.61071005917159"/>
        <n v="1.85894173873463"/>
        <n v="2.60100694444444"/>
        <n v="3.13132735"/>
        <n v="1.875"/>
        <n v="2.165"/>
        <n v="3.0636"/>
        <n v="1.03038516405135"/>
        <n v="1.39268224299065"/>
        <n v="1.50107242184892"/>
        <n v="1.65204847207586"/>
        <n v="1.20349171164225"/>
        <n v="1.25778388998035"/>
        <n v="1.532414324"/>
        <n v="1.540842343"/>
        <n v="1.628370674"/>
        <n v="2.78056360798305"/>
        <n v="1.313361991"/>
        <n v="1.38349440715883"/>
        <n v="1.54729911591355"/>
        <n v="1.85931401475237"/>
        <n v="1.12623853211009"/>
        <n v="1.473914745"/>
        <n v="1.62138325991189"/>
        <n v="4.024781346"/>
        <n v="0.463287"/>
        <n v="1.03234558160504"/>
        <n v="1.167015329"/>
        <n v="1.39416140667267"/>
        <n v="1.85870292887029"/>
        <n v="2.30208333333333"/>
        <n v="1.144558184"/>
        <n v="1.753423989"/>
        <n v="2.43698673404927"/>
        <n v="0.815090666370007"/>
        <n v="1.256519964"/>
        <n v="1.283636414"/>
        <n v="1.31588605108055"/>
        <n v="1.39485514018691"/>
        <n v="1.49133791748526"/>
        <n v="2.0646"/>
        <n v="1.19533333333333"/>
        <n v="1.48344298245614"/>
        <n v="1.9671963778409"/>
        <n v="3.383521574"/>
        <n v="0.824009792"/>
        <n v="0.963941605839416"/>
        <n v="1.140760171"/>
        <n v="1.5398536345776"/>
        <n v="3.14521261714925"/>
        <n v="1.201841835"/>
        <n v="1.213490208"/>
        <n v="1.4968093385214"/>
        <n v="2.30413138825324"/>
        <n v="1.623771411"/>
        <n v="1.6245714920071"/>
        <n v="2.97352652259332"/>
        <n v="3.13132734976028"/>
        <n v="3.75531498470947"/>
        <n v="0.9324"/>
        <n v="1.501072422"/>
        <n v="1.81800535176719"/>
        <n v="2.21778"/>
        <n v="2.221207233"/>
        <n v="3.24999999999999"/>
        <n v="1.18078929273084"/>
        <n v="1.266165138"/>
        <n v="2.43005764371446"/>
        <n v="3.21813725490196"/>
        <n v="1.22466577540106"/>
        <n v="1.38912507896399"/>
        <n v="1.63835616438356"/>
        <n v="1.15401529051987"/>
        <n v="1.62377141080847"/>
        <n v="2.27289998885048"/>
        <n v="1.35376018099547"/>
        <n v="2.430057644"/>
        <n v="0.932874806800618"/>
        <n v="0.932874807"/>
        <n v="1.4144113149847"/>
        <n v="1.62524319066147"/>
        <n v="1.809786751"/>
        <n v="1.82539655895929"/>
        <n v="2.6086475409836"/>
        <n v="2.8305"/>
        <n v="2.8971"/>
        <n v="0.935107703"/>
        <n v="1.612513654"/>
        <n v="1.22147030953885"/>
        <n v="1.35863297945677"/>
        <n v="0.815090666"/>
        <n v="1.39463281743524"/>
        <n v="1.1151096196868"/>
        <n v="1.22133571189653"/>
        <n v="1.57735563751317"/>
        <n v="2.272899989"/>
        <n v="2.60123134328358"/>
        <n v="1.26616513761467"/>
        <n v="1.610595238"/>
        <n v="1.61814525"/>
        <n v="1.61814525024127"/>
        <n v="3.24380244088482"/>
        <n v="1.154015291"/>
        <n v="1.39"/>
        <n v="1.629780048"/>
        <n v="1.2560736314572"/>
        <n v="1.389125079"/>
        <n v="2.2644"/>
        <n v="3.875192832"/>
        <n v="0.940281900539707"/>
        <n v="1.16423130841121"/>
        <n v="1.22445270785659"/>
        <n v="1.30387931"/>
        <n v="1.62532128514056"/>
        <n v="1.62837067420377"/>
        <n v="1.85583892617449"/>
        <n v="2.22120723289315"/>
        <n v="3.0303"/>
        <n v="1.28363641431597"/>
        <n v="2.437043149"/>
        <n v="0.2316435"/>
        <n v="1.35333936651583"/>
        <n v="2.03494318181818"/>
        <n v="2.54963377023901"/>
        <n v="1.11165420560747"/>
        <n v="3.03497023809523"/>
        <n v="1.8445709382151"/>
        <n v="2.601231343"/>
        <n v="0.619938"/>
        <n v="1.370412886"/>
        <n v="1.47510657193605"/>
        <n v="1.86"/>
        <n v="1.31336199095022"/>
        <n v="1.48781474820143"/>
        <n v="1.50131578947368"/>
        <n v="1.56017331589274"/>
        <n v="1.81357170393215"/>
        <n v="2.77359247374562"/>
        <n v="0.92216263"/>
        <n v="1.22147031"/>
        <n v="1.29302884615384"/>
        <n v="1.29735474"/>
        <n v="1.62814133941484"/>
        <n v="2.436986734"/>
        <n v="2.88300120772946"/>
        <n v="3.755314985"/>
        <n v="1.04718388589051"/>
        <n v="1.39326168224299"/>
        <n v="1.490677133"/>
        <n v="1.6275"/>
        <n v="3.14180659934241"/>
        <n v="1.10889"/>
        <n v="1.411444637"/>
        <n v="2.5308"/>
        <n v="1.221335712"/>
        <n v="1.32928638277959"/>
        <n v="1.53241432368163"/>
        <n v="1.625321285"/>
        <n v="3.146454623"/>
        <n v="3.1635"/>
        <n v="3.206938633"/>
        <n v="1.4892410506741"/>
        <n v="1.825396559"/>
        <n v="1.85800472"/>
        <n v="1.85935888597821"/>
        <n v="3.21777269260106"/>
        <n v="3.87519283221561"/>
        <n v="1.252082577"/>
        <n v="1.395"/>
        <n v="1.818005352"/>
        <n v="1.469806899"/>
        <n v="1.62360784313725"/>
        <n v="3.040269113"/>
        <n v="3.475"/>
        <n v="1.353760181"/>
        <n v="1.54849999999999"/>
        <n v="1.767"/>
        <n v="1.20184183512318"/>
        <n v="1.29286444007858"/>
        <n v="1.7017721021611"/>
        <n v="2.321428571"/>
        <n v="4.14958333333333"/>
        <n v="0.931428571"/>
        <n v="0.974191588785046"/>
        <n v="1.394632817"/>
        <n v="2.43704314862303"/>
        <n v="2.60947654445335"/>
        <n v="3.145212617"/>
        <n v="1.46176945835229"/>
        <n v="1.51886776675214"/>
        <n v="1.518867767"/>
        <n v="2.0625"/>
        <n v="2.780563608"/>
        <n v="1.222316276"/>
        <n v="1.849477064"/>
        <n v="2.18766349583828"/>
        <n v="1.62181630242173"/>
        <n v="1.62888356164383"/>
        <n v="1.62892320396366"/>
        <n v="0.7659"/>
        <n v="1.171431998"/>
        <n v="1.30387931034482"/>
        <n v="1.58936001176989"/>
        <n v="2.1875"/>
        <n v="2.187663496"/>
        <n v="0.543279"/>
        <n v="0.695"/>
        <n v="1.17283877766069"/>
        <n v="1.489241051"/>
        <n v="1.85401416"/>
        <n v="4.02478134556574"/>
        <n v="1.17143199821488"/>
        <n v="1.60559973302822"/>
        <n v="1.858702929"/>
        <n v="1.859358886"/>
        <n v="2.1996366615266"/>
        <n v="4.133181818"/>
        <n v="1.1407601713062"/>
        <n v="1.628923204"/>
        <n v="0.962788462"/>
        <n v="1.75342398884239"/>
        <n v="2.990120874"/>
        <n v="0.5416125"/>
        <n v="1.21349020846494"/>
        <n v="1.22231627592425"/>
        <n v="2.129250893"/>
        <n v="1.11369912210694"/>
        <n v="1.58232652274479"/>
        <n v="1.589360012"/>
        <n v="1.628141339"/>
        <n v="2.19289673278879"/>
        <n v="0.309969"/>
        <n v="0.93"/>
        <n v="1.08322499999999"/>
        <n v="1.537442835"/>
        <n v="1.62461453744493"/>
        <n v="2.3359375"/>
        <n v="1.032345582"/>
        <n v="1.14455818364386"/>
        <n v="1.30417289719626"/>
        <n v="1.353339367"/>
        <n v="2.73986958546809"/>
        <n v="2.883001208"/>
        <n v="2.01073394495412"/>
        <n v="2.430555556"/>
        <n v="3.141806599"/>
        <n v="3.16198630136986"/>
      </sharedItems>
    </cacheField>
    <cacheField name="indicator_id">
      <sharedItems containsMixedTypes="0"/>
    </cacheField>
    <cacheField name="indicator_name">
      <sharedItems containsMixedTypes="0" count="39">
        <s v="Unique ID"/>
        <s v="Title"/>
        <s v="Description"/>
        <s v="Planned dates"/>
        <s v="Current Status"/>
        <s v="Contact details"/>
        <s v="Sector"/>
        <s v="Organisation strategy"/>
        <s v="Annual report"/>
        <s v="Allocation policy"/>
        <s v="Procurement policy"/>
        <s v="Country strategy"/>
        <s v="Total budget"/>
        <s v="Disaggregated budgets"/>
        <s v="Audit"/>
        <s v="Implementer"/>
        <s v="Actual dates"/>
        <s v="Collaboration Type"/>
        <s v="Flow Type"/>
        <s v="Aid Type"/>
        <s v="Finance Type"/>
        <s v="Sub-national location"/>
        <s v="Tied Aid Status"/>
        <s v="MoU"/>
        <s v="Evaluations"/>
        <s v="Objectives"/>
        <s v="Budget Docs"/>
        <s v="Contracts"/>
        <s v="Tenders"/>
        <s v="Budget"/>
        <s v="Commitments"/>
        <s v="Disbursements and expenditure"/>
        <s v="Budget Identifier"/>
        <s v="Results"/>
        <s v="Impact Appraisals"/>
        <s v="Conditions"/>
        <s v="FOIA"/>
        <s v="Implementation schedules"/>
        <s v="Accessibility"/>
      </sharedItems>
    </cacheField>
    <cacheField name="indicator_category_name">
      <sharedItems containsMixedTypes="0" count="3">
        <s v="activity"/>
        <s v="organisation"/>
        <s v="commitment"/>
      </sharedItems>
    </cacheField>
    <cacheField name="indicator_subcategory_name">
      <sharedItems containsBlank="1" containsMixedTypes="0" count="7">
        <s v="basic"/>
        <s v="classifications"/>
        <s v="planning"/>
        <s v="Financial"/>
        <s v="related-documents"/>
        <s v="performance"/>
        <m/>
      </sharedItems>
    </cacheField>
    <cacheField name="indicator_category_subcategory">
      <sharedItems containsMixedTypes="0" count="8">
        <s v="activity-basic"/>
        <s v="activity-classifications"/>
        <s v="organisation-planning"/>
        <s v="organisation-Financial"/>
        <s v="activity-related-documents"/>
        <s v="activity-financial"/>
        <s v="activity-performance"/>
        <s v="commitment-"/>
      </sharedItems>
    </cacheField>
    <cacheField name="indicator_order">
      <sharedItems containsSemiMixedTypes="0" containsString="0" containsMixedTypes="0" containsNumber="1" containsInteger="1"/>
    </cacheField>
    <cacheField name="indicator_weight">
      <sharedItems containsSemiMixedTypes="0" containsString="0" containsMixedTypes="0" containsNumber="1"/>
    </cacheField>
    <cacheField name="iati_manual">
      <sharedItems containsMixedTypes="0" count="2">
        <s v="iati"/>
        <s v="manual"/>
      </sharedItems>
    </cacheField>
    <cacheField name="publication_format">
      <sharedItems containsBlank="1" containsMixedTypes="0" count="7">
        <s v="iati"/>
        <s v="document"/>
        <s v="pdf"/>
        <m/>
        <s v="not-applicable"/>
        <s v="website"/>
        <s v="machine-readable"/>
      </sharedItems>
    </cacheField>
    <cacheField name="publication_format_points">
      <sharedItems containsSemiMixedTypes="0" containsString="0" containsMixedTypes="0" containsNumber="1"/>
    </cacheField>
    <cacheField name="total_points">
      <sharedItems containsSemiMixedTypes="0" containsString="0" containsMixedTypes="0" containsNumber="1"/>
    </cacheField>
    <cacheField name="iati_data_quality_passed">
      <sharedItems containsSemiMixedTypes="0" containsString="0" containsMixedTypes="0" containsNumber="1"/>
    </cacheField>
    <cacheField name="iati_data_quality_points">
      <sharedItems containsSemiMixedTypes="0" containsString="0" containsMixedTypes="0" containsNumber="1"/>
    </cacheField>
    <cacheField name="iati_data_quality_frequency">
      <sharedItems containsMixedTypes="0"/>
    </cacheField>
    <cacheField name="iati_data_quality_frequency_value">
      <sharedItems containsSemiMixedTypes="0" containsString="0" containsMixedTypes="0" containsNumber="1" containsInteger="1"/>
    </cacheField>
    <cacheField name="iati_data_quality_frequency_multiplier">
      <sharedItems containsSemiMixedTypes="0" containsString="0" containsMixedTypes="0" containsNumber="1" containsInteger="1"/>
    </cacheField>
    <cacheField name="iati_data_quality_total_points">
      <sharedItems containsSemiMixedTypes="0" containsString="0" containsMixedTypes="0" containsNumber="1"/>
    </cacheField>
    <cacheField name="survey_publication_status">
      <sharedItems containsBlank="1" containsMixedTypes="0" count="4">
        <m/>
        <s v="always"/>
        <s v="not published"/>
        <s v="sometimes"/>
      </sharedItems>
    </cacheField>
    <cacheField name="survey_publication_status_value">
      <sharedItems containsMixedTypes="1" containsNumber="1" containsInteger="1"/>
    </cacheField>
    <cacheField name="survey_ordinal_value">
      <sharedItems containsMixedTypes="1" containsNumber="1"/>
    </cacheField>
    <cacheField name="survey_publication_format">
      <sharedItems containsMixedTypes="0"/>
    </cacheField>
    <cacheField name="survey_publication_format_value">
      <sharedItems containsMixedTypes="1" containsNumber="1"/>
    </cacheField>
    <cacheField name="survey_total_points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4:L10" sheet="Indicator categories"/>
  </cacheSource>
  <cacheFields count="5">
    <cacheField name="Donor Name">
      <sharedItems containsMixedTypes="0"/>
    </cacheField>
    <cacheField name="Commitment">
      <sharedItems containsSemiMixedTypes="0" containsString="0" containsMixedTypes="0" containsNumber="1"/>
    </cacheField>
    <cacheField name="Organisation">
      <sharedItems containsSemiMixedTypes="0" containsString="0" containsMixedTypes="0" containsNumber="1"/>
    </cacheField>
    <cacheField name="Activity">
      <sharedItems containsSemiMixedTypes="0" containsString="0" containsMixedTypes="0" containsNumber="1"/>
    </cacheField>
    <cacheField name="Performance category">
      <sharedItems containsMixedTypes="0" count="4">
        <s v="Very good"/>
        <s v="Good"/>
        <s v="Fair"/>
        <s v="Poor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J8" sheet="Subcategories - percentage"/>
  </cacheSource>
  <cacheFields count="10">
    <cacheField name="Donor Name">
      <sharedItems containsMixedTypes="0"/>
    </cacheField>
    <cacheField name="Commitment">
      <sharedItems containsSemiMixedTypes="0" containsString="0" containsMixedTypes="0" containsNumber="1"/>
    </cacheField>
    <cacheField name="Organisation Planning">
      <sharedItems containsSemiMixedTypes="0" containsString="0" containsMixedTypes="0" containsNumber="1" containsInteger="1"/>
    </cacheField>
    <cacheField name="Organisation Financial">
      <sharedItems containsSemiMixedTypes="0" containsString="0" containsMixedTypes="0" containsNumber="1"/>
    </cacheField>
    <cacheField name="Activity basic">
      <sharedItems containsSemiMixedTypes="0" containsString="0" containsMixedTypes="0" containsNumber="1"/>
    </cacheField>
    <cacheField name="Activity Classfications">
      <sharedItems containsSemiMixedTypes="0" containsString="0" containsMixedTypes="0" containsNumber="1"/>
    </cacheField>
    <cacheField name="Activity Related Documents">
      <sharedItems containsSemiMixedTypes="0" containsString="0" containsMixedTypes="0" containsNumber="1"/>
    </cacheField>
    <cacheField name="Activity financial">
      <sharedItems containsSemiMixedTypes="0" containsString="0" containsMixedTypes="0" containsNumber="1"/>
    </cacheField>
    <cacheField name="Activity performance">
      <sharedItems containsSemiMixedTypes="0" containsString="0" containsMixedTypes="0" containsNumber="1"/>
    </cacheField>
    <cacheField name="Performance category">
      <sharedItems containsMixedTypes="0" count="5">
        <s v="Very good"/>
        <s v="Fair"/>
        <s v="Good"/>
        <s v="Poor"/>
        <s v="Very Poor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rowGrandTotals="0" itemPrintTitles="1" compactData="0" updatedVersion="2" indent="0" showMemberPropertyTips="1">
  <location ref="A3:B9" firstHeaderRow="1" firstDataRow="1" firstDataCol="1"/>
  <pivotFields count="27">
    <pivotField showAll="0"/>
    <pivotField axis="axisRow" showAll="0" sortType="descending">
      <items count="23">
        <item m="1" x="12"/>
        <item m="1" x="10"/>
        <item m="1" x="9"/>
        <item m="1" x="18"/>
        <item m="1" x="20"/>
        <item m="1" x="21"/>
        <item m="1" x="14"/>
        <item m="1" x="6"/>
        <item m="1" x="16"/>
        <item m="1" x="17"/>
        <item m="1" x="15"/>
        <item m="1" x="13"/>
        <item m="1" x="19"/>
        <item m="1" x="8"/>
        <item m="1" x="7"/>
        <item x="0"/>
        <item x="1"/>
        <item x="2"/>
        <item x="3"/>
        <item x="4"/>
        <item x="5"/>
        <item m="1" x="11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6">
    <i>
      <x v="16"/>
    </i>
    <i>
      <x v="20"/>
    </i>
    <i>
      <x v="17"/>
    </i>
    <i>
      <x v="18"/>
    </i>
    <i>
      <x v="19"/>
    </i>
    <i>
      <x v="15"/>
    </i>
  </rowItems>
  <colItems count="1">
    <i/>
  </colItems>
  <dataFields count="1">
    <dataField name="Sum of indicator_total_weighted_points" fld="3" baseField="0" baseItem="0" numFmtId="169"/>
  </dataFields>
  <formats count="2">
    <format dxfId="0">
      <pivotArea outline="0" fieldPosition="0"/>
    </format>
    <format dxfId="1">
      <pivotArea outline="0" fieldPosition="0" axis="axisValues" dataOnly="0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rowGrandTotals="0" itemPrintTitles="1" compactData="0" updatedVersion="2" indent="0" showMemberPropertyTips="1">
  <location ref="A4:D11" firstHeaderRow="1" firstDataRow="2" firstDataCol="1"/>
  <pivotFields count="27">
    <pivotField showAll="0"/>
    <pivotField axis="axisRow" showAll="0" sortType="descending">
      <items count="23">
        <item m="1" x="12"/>
        <item m="1" x="10"/>
        <item m="1" x="9"/>
        <item m="1" x="18"/>
        <item m="1" x="20"/>
        <item m="1" x="21"/>
        <item m="1" x="14"/>
        <item m="1" x="6"/>
        <item m="1" x="16"/>
        <item m="1" x="17"/>
        <item m="1" x="15"/>
        <item m="1" x="13"/>
        <item m="1" x="19"/>
        <item m="1" x="8"/>
        <item m="1" x="7"/>
        <item x="0"/>
        <item x="1"/>
        <item x="2"/>
        <item x="3"/>
        <item x="4"/>
        <item x="5"/>
        <item m="1" x="11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6">
    <i>
      <x v="16"/>
    </i>
    <i>
      <x v="20"/>
    </i>
    <i>
      <x v="17"/>
    </i>
    <i>
      <x v="18"/>
    </i>
    <i>
      <x v="19"/>
    </i>
    <i>
      <x v="15"/>
    </i>
  </rowItems>
  <colFields count="1">
    <field x="11"/>
  </colFields>
  <colItems count="3">
    <i>
      <x/>
    </i>
    <i>
      <x v="1"/>
    </i>
    <i t="grand">
      <x/>
    </i>
  </colItems>
  <dataFields count="1">
    <dataField name="Sum of indicator_total_weighted_points" fld="3" baseField="1" baseItem="15"/>
  </dataFields>
  <formats count="1">
    <format dxfId="0">
      <pivotArea outline="0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E11" firstHeaderRow="1" firstDataRow="2" firstDataCol="1"/>
  <pivotFields count="27">
    <pivotField showAll="0"/>
    <pivotField axis="axisRow" showAll="0" sortType="descending">
      <items count="23">
        <item m="1" x="12"/>
        <item m="1" x="10"/>
        <item m="1" x="9"/>
        <item m="1" x="18"/>
        <item m="1" x="20"/>
        <item m="1" x="21"/>
        <item m="1" x="14"/>
        <item m="1" x="6"/>
        <item m="1" x="16"/>
        <item m="1" x="17"/>
        <item m="1" x="15"/>
        <item m="1" x="13"/>
        <item m="1" x="19"/>
        <item m="1" x="8"/>
        <item m="1" x="7"/>
        <item x="0"/>
        <item x="1"/>
        <item x="2"/>
        <item x="3"/>
        <item x="4"/>
        <item x="5"/>
        <item m="1" x="11"/>
        <item t="default"/>
      </items>
    </pivotField>
    <pivotField showAll="0"/>
    <pivotField dataField="1" showAll="0"/>
    <pivotField showAll="0"/>
    <pivotField showAll="0"/>
    <pivotField axis="axisCol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7">
    <i>
      <x v="16"/>
    </i>
    <i>
      <x v="20"/>
    </i>
    <i>
      <x v="17"/>
    </i>
    <i>
      <x v="18"/>
    </i>
    <i>
      <x v="19"/>
    </i>
    <i>
      <x v="15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Sum of indicator_total_weighted_points" fld="3" baseField="0" baseItem="0"/>
  </dataFields>
  <formats count="2">
    <format dxfId="0">
      <pivotArea outline="0" fieldPosition="0">
        <references count="1">
          <reference field="1" count="0"/>
        </references>
      </pivotArea>
    </format>
    <format dxfId="0">
      <pivotArea outline="0" fieldPosition="0" grandRow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9" firstHeaderRow="1" firstDataRow="2" firstDataCol="1"/>
  <pivotFields count="5"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verage of Commitment" fld="1" subtotal="average" baseField="0" baseItem="0"/>
    <dataField name="Average of Organisation" fld="2" subtotal="average" baseField="0" baseItem="0"/>
    <dataField name="Average of Activity" fld="3" subtotal="average" baseField="0" baseItem="0"/>
  </dataFields>
  <formats count="6">
    <format dxfId="0">
      <pivotArea outline="0" fieldPosition="0">
        <references count="1">
          <reference field="4" count="0"/>
        </references>
      </pivotArea>
    </format>
    <format dxfId="0">
      <pivotArea outline="0" fieldPosition="0" grandRow="1"/>
    </format>
    <format dxfId="2">
      <pivotArea outline="0" fieldPosition="0" axis="axisRow" dataOnly="0" field="4" labelOnly="1" type="button"/>
    </format>
    <format dxfId="2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3">
      <pivotArea outline="0" fieldPosition="0"/>
    </format>
    <format dxfId="3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rowGrandTotals="0" itemPrintTitles="1" compactData="0" updatedVersion="2" indent="0" showMemberPropertyTips="1">
  <location ref="A3:M11" firstHeaderRow="1" firstDataRow="3" firstDataCol="1"/>
  <pivotFields count="27">
    <pivotField showAll="0"/>
    <pivotField axis="axisRow" showAll="0" sortType="descending">
      <items count="23">
        <item m="1" x="12"/>
        <item m="1" x="10"/>
        <item m="1" x="9"/>
        <item m="1" x="18"/>
        <item m="1" x="20"/>
        <item m="1" x="21"/>
        <item m="1" x="14"/>
        <item m="1" x="6"/>
        <item m="1" x="16"/>
        <item m="1" x="17"/>
        <item m="1" x="15"/>
        <item m="1" x="13"/>
        <item m="1" x="19"/>
        <item m="1" x="8"/>
        <item m="1" x="7"/>
        <item x="0"/>
        <item x="1"/>
        <item x="2"/>
        <item x="3"/>
        <item x="4"/>
        <item x="5"/>
        <item m="1" x="11"/>
        <item t="default"/>
      </items>
    </pivotField>
    <pivotField showAll="0"/>
    <pivotField dataField="1" showAll="0"/>
    <pivotField showAll="0"/>
    <pivotField showAll="0"/>
    <pivotField axis="axisCol" showAll="0">
      <items count="4">
        <item x="2"/>
        <item x="1"/>
        <item x="0"/>
        <item t="default"/>
      </items>
    </pivotField>
    <pivotField showAll="0"/>
    <pivotField axis="axisCol" showAll="0">
      <items count="9">
        <item x="0"/>
        <item x="1"/>
        <item x="4"/>
        <item x="5"/>
        <item x="6"/>
        <item x="7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6">
    <i>
      <x v="16"/>
    </i>
    <i>
      <x v="20"/>
    </i>
    <i>
      <x v="17"/>
    </i>
    <i>
      <x v="18"/>
    </i>
    <i>
      <x v="19"/>
    </i>
    <i>
      <x v="15"/>
    </i>
  </rowItems>
  <colFields count="2">
    <field x="6"/>
    <field x="8"/>
  </colFields>
  <colItems count="12">
    <i>
      <x/>
      <x v="5"/>
    </i>
    <i t="default">
      <x/>
    </i>
    <i>
      <x v="1"/>
      <x v="6"/>
    </i>
    <i r="1">
      <x v="7"/>
    </i>
    <i t="default">
      <x v="1"/>
    </i>
    <i>
      <x v="2"/>
      <x/>
    </i>
    <i r="1">
      <x v="1"/>
    </i>
    <i r="1">
      <x v="2"/>
    </i>
    <i r="1">
      <x v="3"/>
    </i>
    <i r="1">
      <x v="4"/>
    </i>
    <i t="default">
      <x v="2"/>
    </i>
    <i t="grand">
      <x/>
    </i>
  </colItems>
  <dataFields count="1">
    <dataField name="Sum of indicator_total_weighted_points" fld="3" baseField="0" baseItem="0" numFmtId="169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3:I8" firstHeaderRow="1" firstDataRow="2" firstDataCol="1"/>
  <pivotFields count="10">
    <pivotField compact="0" outline="0" subtotalTop="0" showAll="0"/>
    <pivotField dataField="1" compact="0" outline="0" subtotalTop="0" showAll="0" numFmtId="169"/>
    <pivotField dataField="1" compact="0" outline="0" subtotalTop="0" showAll="0" numFmtId="169"/>
    <pivotField dataField="1" compact="0" outline="0" subtotalTop="0" showAll="0" numFmtId="169"/>
    <pivotField dataField="1" compact="0" outline="0" subtotalTop="0" showAll="0" numFmtId="169"/>
    <pivotField dataField="1" compact="0" outline="0" subtotalTop="0" showAll="0" numFmtId="169"/>
    <pivotField dataField="1" compact="0" outline="0" subtotalTop="0" showAll="0" numFmtId="169"/>
    <pivotField dataField="1" compact="0" outline="0" subtotalTop="0" showAll="0" numFmtId="169"/>
    <pivotField dataField="1" compact="0" outline="0" subtotalTop="0" showAll="0" numFmtId="169"/>
    <pivotField axis="axisRow" compact="0" outline="0" subtotalTop="0" showAll="0">
      <items count="6">
        <item x="1"/>
        <item x="2"/>
        <item x="3"/>
        <item x="0"/>
        <item m="1" x="4"/>
        <item t="default"/>
      </items>
    </pivotField>
  </pivotFields>
  <rowFields count="1">
    <field x="9"/>
  </rowFields>
  <rowItems count="4">
    <i>
      <x/>
    </i>
    <i>
      <x v="1"/>
    </i>
    <i>
      <x v="2"/>
    </i>
    <i>
      <x v="3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Average of Commitment" fld="1" subtotal="average" baseField="0" baseItem="0"/>
    <dataField name="Average of Organisation Planning" fld="2" subtotal="average" baseField="0" baseItem="0"/>
    <dataField name="Average of Organisation Financial" fld="3" subtotal="average" baseField="0" baseItem="0"/>
    <dataField name="Average of Activity basic" fld="4" subtotal="average" baseField="0" baseItem="0"/>
    <dataField name="Average of Activity Classfications" fld="5" subtotal="average" baseField="0" baseItem="0"/>
    <dataField name="Average of Activity Related Documents" fld="6" subtotal="average" baseField="0" baseItem="0"/>
    <dataField name="Average of Activity financial" fld="7" subtotal="average" baseField="0" baseItem="0"/>
    <dataField name="Average of Activity performance" fld="8" subtotal="average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AZ13" firstHeaderRow="1" firstDataRow="4" firstDataCol="1"/>
  <pivotFields count="27">
    <pivotField subtotalTop="0" showAll="0"/>
    <pivotField axis="axisRow" subtotalTop="0" showAll="0">
      <items count="23">
        <item m="1" x="12"/>
        <item m="1" x="10"/>
        <item m="1" x="9"/>
        <item m="1" x="18"/>
        <item m="1" x="20"/>
        <item m="1" x="21"/>
        <item m="1" x="14"/>
        <item m="1" x="6"/>
        <item m="1" x="16"/>
        <item m="1" x="17"/>
        <item m="1" x="15"/>
        <item m="1" x="13"/>
        <item m="1" x="19"/>
        <item m="1" x="8"/>
        <item m="1" x="7"/>
        <item x="0"/>
        <item x="1"/>
        <item x="2"/>
        <item x="3"/>
        <item x="4"/>
        <item x="5"/>
        <item m="1" x="11"/>
        <item t="default"/>
      </items>
    </pivotField>
    <pivotField subtotalTop="0" showAll="0"/>
    <pivotField dataField="1" subtotalTop="0" showAll="0"/>
    <pivotField subtotalTop="0" showAll="0"/>
    <pivotField axis="axisCol" subtotalTop="0" showAll="0">
      <items count="40">
        <item x="38"/>
        <item x="16"/>
        <item x="19"/>
        <item x="9"/>
        <item x="8"/>
        <item x="14"/>
        <item x="29"/>
        <item x="26"/>
        <item x="32"/>
        <item x="17"/>
        <item x="30"/>
        <item x="35"/>
        <item x="5"/>
        <item x="27"/>
        <item x="11"/>
        <item x="4"/>
        <item x="2"/>
        <item x="13"/>
        <item x="31"/>
        <item x="24"/>
        <item x="20"/>
        <item x="18"/>
        <item x="36"/>
        <item x="34"/>
        <item x="37"/>
        <item x="15"/>
        <item x="23"/>
        <item x="25"/>
        <item x="7"/>
        <item x="3"/>
        <item x="10"/>
        <item x="33"/>
        <item x="6"/>
        <item x="21"/>
        <item x="28"/>
        <item x="22"/>
        <item x="1"/>
        <item x="12"/>
        <item x="0"/>
        <item t="default"/>
      </items>
    </pivotField>
    <pivotField axis="axisCol" subtotalTop="0" showAll="0">
      <items count="4">
        <item x="2"/>
        <item x="1"/>
        <item x="0"/>
        <item t="default"/>
      </items>
    </pivotField>
    <pivotField axis="axisCol" subtotalTop="0" showAll="0">
      <items count="8">
        <item x="0"/>
        <item x="1"/>
        <item x="2"/>
        <item x="4"/>
        <item x="3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1">
    <field x="1"/>
  </rowFields>
  <rowItems count="7"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3">
    <field x="6"/>
    <field x="7"/>
    <field x="5"/>
  </colFields>
  <colItems count="51">
    <i>
      <x/>
      <x v="6"/>
      <x/>
    </i>
    <i r="2">
      <x v="22"/>
    </i>
    <i r="2">
      <x v="24"/>
    </i>
    <i t="default" r="1">
      <x v="6"/>
    </i>
    <i t="default">
      <x/>
    </i>
    <i>
      <x v="1"/>
      <x v="2"/>
      <x v="3"/>
    </i>
    <i r="2">
      <x v="4"/>
    </i>
    <i r="2">
      <x v="14"/>
    </i>
    <i r="2">
      <x v="28"/>
    </i>
    <i r="2">
      <x v="30"/>
    </i>
    <i t="default" r="1">
      <x v="2"/>
    </i>
    <i r="1">
      <x v="4"/>
      <x v="5"/>
    </i>
    <i r="2">
      <x v="17"/>
    </i>
    <i r="2">
      <x v="37"/>
    </i>
    <i t="default" r="1">
      <x v="4"/>
    </i>
    <i t="default">
      <x v="1"/>
    </i>
    <i>
      <x v="2"/>
      <x/>
      <x v="1"/>
    </i>
    <i r="2">
      <x v="12"/>
    </i>
    <i r="2">
      <x v="15"/>
    </i>
    <i r="2">
      <x v="16"/>
    </i>
    <i r="2">
      <x v="25"/>
    </i>
    <i r="2">
      <x v="29"/>
    </i>
    <i r="2">
      <x v="36"/>
    </i>
    <i r="2">
      <x v="38"/>
    </i>
    <i t="default" r="1">
      <x/>
    </i>
    <i r="1">
      <x v="1"/>
      <x v="2"/>
    </i>
    <i r="2">
      <x v="9"/>
    </i>
    <i r="2">
      <x v="20"/>
    </i>
    <i r="2">
      <x v="21"/>
    </i>
    <i r="2">
      <x v="32"/>
    </i>
    <i r="2">
      <x v="33"/>
    </i>
    <i r="2">
      <x v="35"/>
    </i>
    <i t="default" r="1">
      <x v="1"/>
    </i>
    <i r="1">
      <x v="3"/>
      <x v="7"/>
    </i>
    <i r="2">
      <x v="13"/>
    </i>
    <i r="2">
      <x v="19"/>
    </i>
    <i r="2">
      <x v="26"/>
    </i>
    <i r="2">
      <x v="27"/>
    </i>
    <i r="2">
      <x v="34"/>
    </i>
    <i t="default" r="1">
      <x v="3"/>
    </i>
    <i r="1">
      <x v="4"/>
      <x v="6"/>
    </i>
    <i r="2">
      <x v="8"/>
    </i>
    <i r="2">
      <x v="10"/>
    </i>
    <i r="2">
      <x v="18"/>
    </i>
    <i t="default" r="1">
      <x v="4"/>
    </i>
    <i r="1">
      <x v="5"/>
      <x v="11"/>
    </i>
    <i r="2">
      <x v="23"/>
    </i>
    <i r="2">
      <x v="31"/>
    </i>
    <i t="default" r="1">
      <x v="5"/>
    </i>
    <i t="default">
      <x v="2"/>
    </i>
    <i t="grand">
      <x/>
    </i>
  </colItems>
  <dataFields count="1">
    <dataField name="Sum of indicator_total_weighted_points" fld="3" baseField="0" baseItem="0"/>
  </dataFields>
  <formats count="3">
    <format dxfId="0">
      <pivotArea outline="0" fieldPosition="0"/>
    </format>
    <format dxfId="4">
      <pivotArea outline="0" fieldPosition="0">
        <references count="4">
          <reference field="1" count="1">
            <x v="16"/>
          </reference>
          <reference field="5" count="1">
            <x v="0"/>
          </reference>
          <reference field="6" count="1">
            <x v="0"/>
          </reference>
          <reference field="7" count="1">
            <x v="6"/>
          </reference>
        </references>
      </pivotArea>
    </format>
    <format dxfId="5">
      <pivotArea outline="0" fieldPosition="0">
        <references count="4">
          <reference field="1" count="1">
            <x v="16"/>
          </reference>
          <reference field="5" count="1">
            <x v="0"/>
          </reference>
          <reference field="6" count="1">
            <x v="0"/>
          </reference>
          <reference field="7" count="1">
            <x v="6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5:F29" firstHeaderRow="1" firstDataRow="2" firstDataCol="1" rowPageCount="3" colPageCount="1"/>
  <pivotFields count="27">
    <pivotField showAll="0"/>
    <pivotField axis="axisPage" showAll="0">
      <items count="23">
        <item m="1" x="12"/>
        <item m="1" x="10"/>
        <item m="1" x="9"/>
        <item m="1" x="18"/>
        <item m="1" x="20"/>
        <item m="1" x="21"/>
        <item m="1" x="14"/>
        <item m="1" x="6"/>
        <item m="1" x="16"/>
        <item m="1" x="17"/>
        <item m="1" x="15"/>
        <item m="1" x="13"/>
        <item m="1" x="19"/>
        <item m="1" x="8"/>
        <item m="1" x="7"/>
        <item x="0"/>
        <item x="1"/>
        <item x="2"/>
        <item x="3"/>
        <item x="4"/>
        <item x="5"/>
        <item m="1" x="11"/>
        <item t="default"/>
      </items>
    </pivotField>
    <pivotField showAll="0"/>
    <pivotField axis="axisPage" showAll="0">
      <items count="349">
        <item h="1" x="4"/>
        <item m="1" x="221"/>
        <item m="1" x="98"/>
        <item x="42"/>
        <item m="1" x="332"/>
        <item m="1" x="126"/>
        <item x="29"/>
        <item m="1" x="323"/>
        <item m="1" x="306"/>
        <item x="41"/>
        <item m="1" x="229"/>
        <item x="5"/>
        <item m="1" x="307"/>
        <item m="1" x="300"/>
        <item x="36"/>
        <item m="1" x="191"/>
        <item m="1" x="135"/>
        <item m="1" x="53"/>
        <item m="1" x="146"/>
        <item x="40"/>
        <item m="1" x="239"/>
        <item x="37"/>
        <item m="1" x="333"/>
        <item m="1" x="283"/>
        <item m="1" x="91"/>
        <item m="1" x="160"/>
        <item m="1" x="178"/>
        <item m="1" x="179"/>
        <item m="1" x="187"/>
        <item m="1" x="74"/>
        <item m="1" x="210"/>
        <item m="1" x="92"/>
        <item m="1" x="320"/>
        <item m="1" x="147"/>
        <item m="1" x="284"/>
        <item m="1" x="108"/>
        <item x="9"/>
        <item m="1" x="127"/>
        <item m="1" x="338"/>
        <item m="1" x="247"/>
        <item m="1" x="334"/>
        <item x="7"/>
        <item m="1" x="70"/>
        <item m="1" x="75"/>
        <item m="1" x="252"/>
        <item m="1" x="84"/>
        <item m="1" x="225"/>
        <item m="1" x="327"/>
        <item m="1" x="193"/>
        <item m="1" x="87"/>
        <item m="1" x="122"/>
        <item m="1" x="148"/>
        <item m="1" x="318"/>
        <item m="1" x="339"/>
        <item m="1" x="132"/>
        <item m="1" x="173"/>
        <item m="1" x="203"/>
        <item m="1" x="211"/>
        <item m="1" x="128"/>
        <item m="1" x="71"/>
        <item m="1" x="301"/>
        <item m="1" x="312"/>
        <item m="1" x="308"/>
        <item m="1" x="88"/>
        <item m="1" x="166"/>
        <item m="1" x="57"/>
        <item m="1" x="142"/>
        <item m="1" x="151"/>
        <item m="1" x="278"/>
        <item m="1" x="112"/>
        <item m="1" x="152"/>
        <item m="1" x="324"/>
        <item m="1" x="194"/>
        <item m="1" x="255"/>
        <item m="1" x="189"/>
        <item m="1" x="240"/>
        <item m="1" x="325"/>
        <item m="1" x="294"/>
        <item x="34"/>
        <item x="1"/>
        <item m="1" x="212"/>
        <item m="1" x="170"/>
        <item x="3"/>
        <item m="1" x="268"/>
        <item x="32"/>
        <item m="1" x="206"/>
        <item x="31"/>
        <item m="1" x="136"/>
        <item m="1" x="113"/>
        <item m="1" x="198"/>
        <item m="1" x="167"/>
        <item m="1" x="137"/>
        <item m="1" x="219"/>
        <item m="1" x="279"/>
        <item m="1" x="241"/>
        <item m="1" x="242"/>
        <item m="1" x="79"/>
        <item m="1" x="213"/>
        <item m="1" x="302"/>
        <item m="1" x="340"/>
        <item m="1" x="233"/>
        <item m="1" x="118"/>
        <item m="1" x="138"/>
        <item m="1" x="256"/>
        <item m="1" x="63"/>
        <item x="46"/>
        <item m="1" x="222"/>
        <item m="1" x="341"/>
        <item m="1" x="176"/>
        <item m="1" x="275"/>
        <item m="1" x="80"/>
        <item m="1" x="190"/>
        <item x="33"/>
        <item m="1" x="230"/>
        <item m="1" x="119"/>
        <item m="1" x="171"/>
        <item m="1" x="207"/>
        <item x="22"/>
        <item m="1" x="204"/>
        <item m="1" x="109"/>
        <item m="1" x="248"/>
        <item m="1" x="129"/>
        <item m="1" x="89"/>
        <item m="1" x="285"/>
        <item m="1" x="192"/>
        <item m="1" x="139"/>
        <item x="2"/>
        <item m="1" x="269"/>
        <item m="1" x="59"/>
        <item x="39"/>
        <item m="1" x="253"/>
        <item m="1" x="180"/>
        <item m="1" x="289"/>
        <item m="1" x="271"/>
        <item x="44"/>
        <item x="14"/>
        <item m="1" x="123"/>
        <item m="1" x="231"/>
        <item m="1" x="143"/>
        <item m="1" x="234"/>
        <item m="1" x="262"/>
        <item m="1" x="309"/>
        <item x="26"/>
        <item m="1" x="249"/>
        <item m="1" x="140"/>
        <item m="1" x="153"/>
        <item m="1" x="110"/>
        <item m="1" x="161"/>
        <item m="1" x="235"/>
        <item m="1" x="290"/>
        <item m="1" x="291"/>
        <item m="1" x="257"/>
        <item m="1" x="114"/>
        <item m="1" x="335"/>
        <item m="1" x="99"/>
        <item m="1" x="149"/>
        <item x="45"/>
        <item m="1" x="115"/>
        <item m="1" x="120"/>
        <item m="1" x="276"/>
        <item m="1" x="60"/>
        <item x="48"/>
        <item m="1" x="236"/>
        <item m="1" x="81"/>
        <item x="27"/>
        <item m="1" x="76"/>
        <item m="1" x="195"/>
        <item m="1" x="328"/>
        <item m="1" x="303"/>
        <item m="1" x="329"/>
        <item m="1" x="100"/>
        <item m="1" x="313"/>
        <item m="1" x="72"/>
        <item m="1" x="199"/>
        <item m="1" x="67"/>
        <item m="1" x="101"/>
        <item x="43"/>
        <item m="1" x="188"/>
        <item m="1" x="200"/>
        <item m="1" x="201"/>
        <item m="1" x="124"/>
        <item m="1" x="77"/>
        <item m="1" x="297"/>
        <item m="1" x="272"/>
        <item m="1" x="174"/>
        <item m="1" x="155"/>
        <item m="1" x="85"/>
        <item x="13"/>
        <item m="1" x="156"/>
        <item m="1" x="336"/>
        <item x="38"/>
        <item m="1" x="181"/>
        <item m="1" x="258"/>
        <item m="1" x="214"/>
        <item m="1" x="90"/>
        <item m="1" x="250"/>
        <item m="1" x="330"/>
        <item m="1" x="243"/>
        <item m="1" x="116"/>
        <item m="1" x="215"/>
        <item m="1" x="298"/>
        <item m="1" x="299"/>
        <item m="1" x="319"/>
        <item m="1" x="93"/>
        <item m="1" x="205"/>
        <item x="30"/>
        <item x="0"/>
        <item m="1" x="172"/>
        <item m="1" x="111"/>
        <item m="1" x="280"/>
        <item m="1" x="58"/>
        <item m="1" x="321"/>
        <item m="1" x="133"/>
        <item m="1" x="277"/>
        <item m="1" x="182"/>
        <item x="35"/>
        <item m="1" x="237"/>
        <item m="1" x="162"/>
        <item m="1" x="270"/>
        <item m="1" x="183"/>
        <item m="1" x="263"/>
        <item m="1" x="78"/>
        <item m="1" x="227"/>
        <item m="1" x="61"/>
        <item m="1" x="68"/>
        <item m="1" x="295"/>
        <item m="1" x="69"/>
        <item m="1" x="310"/>
        <item x="49"/>
        <item m="1" x="216"/>
        <item m="1" x="264"/>
        <item x="47"/>
        <item m="1" x="130"/>
        <item m="1" x="314"/>
        <item m="1" x="102"/>
        <item m="1" x="121"/>
        <item m="1" x="265"/>
        <item m="1" x="315"/>
        <item x="15"/>
        <item m="1" x="232"/>
        <item m="1" x="105"/>
        <item m="1" x="94"/>
        <item m="1" x="144"/>
        <item m="1" x="95"/>
        <item m="1" x="344"/>
        <item m="1" x="82"/>
        <item m="1" x="64"/>
        <item m="1" x="223"/>
        <item m="1" x="292"/>
        <item m="1" x="141"/>
        <item x="6"/>
        <item m="1" x="326"/>
        <item m="1" x="86"/>
        <item m="1" x="106"/>
        <item x="16"/>
        <item m="1" x="304"/>
        <item m="1" x="296"/>
        <item m="1" x="305"/>
        <item m="1" x="331"/>
        <item m="1" x="316"/>
        <item m="1" x="163"/>
        <item x="8"/>
        <item m="1" x="217"/>
        <item m="1" x="164"/>
        <item m="1" x="96"/>
        <item m="1" x="208"/>
        <item m="1" x="175"/>
        <item m="1" x="196"/>
        <item m="1" x="131"/>
        <item m="1" x="154"/>
        <item m="1" x="281"/>
        <item x="17"/>
        <item m="1" x="337"/>
        <item x="11"/>
        <item m="1" x="168"/>
        <item m="1" x="177"/>
        <item m="1" x="65"/>
        <item m="1" x="345"/>
        <item m="1" x="244"/>
        <item m="1" x="134"/>
        <item m="1" x="286"/>
        <item m="1" x="220"/>
        <item x="28"/>
        <item x="23"/>
        <item x="10"/>
        <item m="1" x="254"/>
        <item m="1" x="224"/>
        <item m="1" x="97"/>
        <item m="1" x="103"/>
        <item m="1" x="228"/>
        <item m="1" x="197"/>
        <item m="1" x="184"/>
        <item m="1" x="287"/>
        <item m="1" x="83"/>
        <item m="1" x="342"/>
        <item m="1" x="238"/>
        <item x="25"/>
        <item m="1" x="117"/>
        <item m="1" x="293"/>
        <item m="1" x="185"/>
        <item m="1" x="245"/>
        <item m="1" x="343"/>
        <item m="1" x="186"/>
        <item m="1" x="157"/>
        <item m="1" x="322"/>
        <item m="1" x="66"/>
        <item m="1" x="218"/>
        <item m="1" x="226"/>
        <item m="1" x="273"/>
        <item m="1" x="54"/>
        <item x="50"/>
        <item m="1" x="55"/>
        <item m="1" x="107"/>
        <item m="1" x="158"/>
        <item m="1" x="104"/>
        <item m="1" x="346"/>
        <item m="1" x="251"/>
        <item m="1" x="288"/>
        <item m="1" x="150"/>
        <item m="1" x="259"/>
        <item x="51"/>
        <item m="1" x="347"/>
        <item m="1" x="260"/>
        <item m="1" x="261"/>
        <item m="1" x="73"/>
        <item m="1" x="266"/>
        <item m="1" x="169"/>
        <item m="1" x="202"/>
        <item x="52"/>
        <item m="1" x="165"/>
        <item x="18"/>
        <item x="24"/>
        <item m="1" x="145"/>
        <item m="1" x="56"/>
        <item m="1" x="274"/>
        <item x="19"/>
        <item m="1" x="159"/>
        <item m="1" x="246"/>
        <item m="1" x="209"/>
        <item m="1" x="267"/>
        <item m="1" x="311"/>
        <item m="1" x="125"/>
        <item m="1" x="62"/>
        <item m="1" x="317"/>
        <item x="20"/>
        <item m="1" x="282"/>
        <item x="12"/>
        <item x="21"/>
        <item t="default"/>
      </items>
    </pivotField>
    <pivotField showAll="0"/>
    <pivotField axis="axisRow" showAll="0">
      <items count="40">
        <item h="1" x="38"/>
        <item x="16"/>
        <item x="19"/>
        <item h="1" x="9"/>
        <item h="1" x="8"/>
        <item h="1" x="14"/>
        <item x="29"/>
        <item h="1" x="26"/>
        <item x="32"/>
        <item x="17"/>
        <item x="30"/>
        <item h="1" x="35"/>
        <item x="5"/>
        <item h="1" x="27"/>
        <item h="1" x="11"/>
        <item x="4"/>
        <item x="2"/>
        <item x="13"/>
        <item x="31"/>
        <item h="1" x="24"/>
        <item x="20"/>
        <item x="18"/>
        <item h="1" x="36"/>
        <item h="1" x="34"/>
        <item h="1" x="37"/>
        <item x="15"/>
        <item h="1" x="23"/>
        <item h="1" x="25"/>
        <item h="1" x="7"/>
        <item x="3"/>
        <item h="1" x="10"/>
        <item x="33"/>
        <item x="6"/>
        <item x="21"/>
        <item h="1" x="28"/>
        <item x="22"/>
        <item x="1"/>
        <item x="1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Col" showAll="0">
      <items count="8">
        <item h="1" x="1"/>
        <item x="0"/>
        <item x="6"/>
        <item x="4"/>
        <item x="2"/>
        <item x="5"/>
        <item n="Not published" x="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Page" showAll="0">
      <items count="5">
        <item x="1"/>
        <item h="1" x="2"/>
        <item h="1" x="3"/>
        <item x="0"/>
        <item t="default"/>
      </items>
    </pivotField>
    <pivotField showAll="0"/>
    <pivotField showAll="0"/>
    <pivotField showAll="0"/>
    <pivotField showAll="0"/>
    <pivotField showAll="0"/>
  </pivotFields>
  <rowFields count="1">
    <field x="5"/>
  </rowFields>
  <rowItems count="23">
    <i>
      <x v="1"/>
    </i>
    <i>
      <x v="2"/>
    </i>
    <i>
      <x v="6"/>
    </i>
    <i>
      <x v="8"/>
    </i>
    <i>
      <x v="9"/>
    </i>
    <i>
      <x v="10"/>
    </i>
    <i>
      <x v="12"/>
    </i>
    <i>
      <x v="15"/>
    </i>
    <i>
      <x v="16"/>
    </i>
    <i>
      <x v="17"/>
    </i>
    <i>
      <x v="18"/>
    </i>
    <i>
      <x v="20"/>
    </i>
    <i>
      <x v="21"/>
    </i>
    <i>
      <x v="25"/>
    </i>
    <i>
      <x v="29"/>
    </i>
    <i>
      <x v="31"/>
    </i>
    <i>
      <x v="32"/>
    </i>
    <i>
      <x v="33"/>
    </i>
    <i>
      <x v="35"/>
    </i>
    <i>
      <x v="36"/>
    </i>
    <i>
      <x v="37"/>
    </i>
    <i>
      <x v="38"/>
    </i>
    <i t="grand">
      <x/>
    </i>
  </rowItems>
  <colFields count="1">
    <field x="12"/>
  </colFields>
  <colItems count="5">
    <i>
      <x v="1"/>
    </i>
    <i>
      <x v="2"/>
    </i>
    <i>
      <x v="4"/>
    </i>
    <i>
      <x v="5"/>
    </i>
    <i t="grand">
      <x/>
    </i>
  </colItems>
  <pageFields count="3">
    <pageField fld="21" hier="0"/>
    <pageField fld="1" hier="0"/>
    <pageField fld="3" hier="0"/>
  </pageFields>
  <dataFields count="1">
    <dataField name="Count of total_points" fld="14" subtotal="count" baseField="5" baseItem="6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rowGrandTotals="0" itemPrintTitles="1" compactData="0" updatedVersion="2" indent="0" showMemberPropertyTips="1">
  <location ref="A4:F11" firstHeaderRow="1" firstDataRow="2" firstDataCol="1" rowPageCount="2" colPageCount="1"/>
  <pivotFields count="27">
    <pivotField showAll="0"/>
    <pivotField axis="axisRow" showAll="0">
      <items count="23">
        <item m="1" x="12"/>
        <item m="1" x="10"/>
        <item m="1" x="9"/>
        <item m="1" x="18"/>
        <item m="1" x="20"/>
        <item m="1" x="21"/>
        <item m="1" x="14"/>
        <item m="1" x="6"/>
        <item m="1" x="16"/>
        <item m="1" x="17"/>
        <item m="1" x="15"/>
        <item m="1" x="13"/>
        <item m="1" x="19"/>
        <item m="1" x="8"/>
        <item m="1" x="7"/>
        <item x="0"/>
        <item x="1"/>
        <item x="2"/>
        <item x="3"/>
        <item x="4"/>
        <item x="5"/>
        <item m="1" x="11"/>
        <item t="default"/>
      </items>
    </pivotField>
    <pivotField showAll="0"/>
    <pivotField axis="axisPage" showAll="0">
      <items count="349">
        <item h="1" x="4"/>
        <item m="1" x="221"/>
        <item m="1" x="98"/>
        <item x="42"/>
        <item m="1" x="126"/>
        <item x="29"/>
        <item m="1" x="306"/>
        <item x="41"/>
        <item x="5"/>
        <item m="1" x="307"/>
        <item m="1" x="300"/>
        <item x="36"/>
        <item m="1" x="135"/>
        <item m="1" x="53"/>
        <item x="37"/>
        <item m="1" x="91"/>
        <item m="1" x="160"/>
        <item m="1" x="178"/>
        <item m="1" x="74"/>
        <item m="1" x="210"/>
        <item m="1" x="284"/>
        <item m="1" x="108"/>
        <item x="9"/>
        <item m="1" x="127"/>
        <item m="1" x="247"/>
        <item m="1" x="334"/>
        <item x="7"/>
        <item m="1" x="70"/>
        <item m="1" x="252"/>
        <item m="1" x="84"/>
        <item m="1" x="225"/>
        <item m="1" x="327"/>
        <item m="1" x="122"/>
        <item m="1" x="318"/>
        <item m="1" x="339"/>
        <item m="1" x="173"/>
        <item m="1" x="211"/>
        <item m="1" x="71"/>
        <item m="1" x="312"/>
        <item m="1" x="308"/>
        <item m="1" x="166"/>
        <item m="1" x="57"/>
        <item m="1" x="142"/>
        <item m="1" x="278"/>
        <item m="1" x="112"/>
        <item m="1" x="324"/>
        <item m="1" x="194"/>
        <item m="1" x="189"/>
        <item m="1" x="325"/>
        <item x="1"/>
        <item m="1" x="212"/>
        <item m="1" x="170"/>
        <item x="3"/>
        <item m="1" x="206"/>
        <item m="1" x="113"/>
        <item m="1" x="198"/>
        <item m="1" x="219"/>
        <item m="1" x="279"/>
        <item m="1" x="241"/>
        <item m="1" x="79"/>
        <item m="1" x="302"/>
        <item m="1" x="340"/>
        <item m="1" x="233"/>
        <item m="1" x="138"/>
        <item m="1" x="256"/>
        <item m="1" x="222"/>
        <item m="1" x="176"/>
        <item m="1" x="190"/>
        <item m="1" x="171"/>
        <item m="1" x="204"/>
        <item m="1" x="109"/>
        <item m="1" x="248"/>
        <item m="1" x="129"/>
        <item m="1" x="192"/>
        <item m="1" x="139"/>
        <item x="2"/>
        <item m="1" x="59"/>
        <item m="1" x="289"/>
        <item m="1" x="143"/>
        <item m="1" x="234"/>
        <item m="1" x="262"/>
        <item m="1" x="140"/>
        <item m="1" x="153"/>
        <item m="1" x="110"/>
        <item m="1" x="290"/>
        <item m="1" x="257"/>
        <item m="1" x="99"/>
        <item m="1" x="149"/>
        <item m="1" x="120"/>
        <item m="1" x="276"/>
        <item m="1" x="236"/>
        <item m="1" x="195"/>
        <item m="1" x="328"/>
        <item m="1" x="100"/>
        <item m="1" x="313"/>
        <item m="1" x="72"/>
        <item m="1" x="67"/>
        <item m="1" x="101"/>
        <item m="1" x="201"/>
        <item m="1" x="124"/>
        <item m="1" x="297"/>
        <item m="1" x="272"/>
        <item m="1" x="174"/>
        <item m="1" x="336"/>
        <item x="38"/>
        <item m="1" x="181"/>
        <item m="1" x="214"/>
        <item m="1" x="90"/>
        <item m="1" x="250"/>
        <item m="1" x="243"/>
        <item m="1" x="215"/>
        <item m="1" x="298"/>
        <item m="1" x="299"/>
        <item m="1" x="93"/>
        <item x="30"/>
        <item x="0"/>
        <item m="1" x="172"/>
        <item m="1" x="111"/>
        <item m="1" x="280"/>
        <item m="1" x="58"/>
        <item m="1" x="321"/>
        <item m="1" x="277"/>
        <item m="1" x="237"/>
        <item m="1" x="162"/>
        <item m="1" x="183"/>
        <item m="1" x="227"/>
        <item m="1" x="61"/>
        <item m="1" x="68"/>
        <item m="1" x="69"/>
        <item m="1" x="130"/>
        <item m="1" x="102"/>
        <item m="1" x="121"/>
        <item m="1" x="265"/>
        <item x="15"/>
        <item m="1" x="94"/>
        <item m="1" x="144"/>
        <item m="1" x="95"/>
        <item m="1" x="344"/>
        <item m="1" x="64"/>
        <item m="1" x="223"/>
        <item m="1" x="292"/>
        <item m="1" x="141"/>
        <item x="6"/>
        <item m="1" x="86"/>
        <item m="1" x="106"/>
        <item m="1" x="296"/>
        <item m="1" x="316"/>
        <item m="1" x="163"/>
        <item x="8"/>
        <item m="1" x="217"/>
        <item m="1" x="208"/>
        <item m="1" x="175"/>
        <item m="1" x="154"/>
        <item m="1" x="337"/>
        <item m="1" x="168"/>
        <item m="1" x="65"/>
        <item m="1" x="134"/>
        <item m="1" x="286"/>
        <item x="28"/>
        <item x="23"/>
        <item x="10"/>
        <item m="1" x="254"/>
        <item m="1" x="224"/>
        <item m="1" x="97"/>
        <item m="1" x="103"/>
        <item m="1" x="287"/>
        <item m="1" x="83"/>
        <item x="25"/>
        <item m="1" x="117"/>
        <item m="1" x="185"/>
        <item m="1" x="245"/>
        <item m="1" x="186"/>
        <item m="1" x="157"/>
        <item m="1" x="66"/>
        <item m="1" x="218"/>
        <item m="1" x="226"/>
        <item m="1" x="54"/>
        <item m="1" x="107"/>
        <item m="1" x="158"/>
        <item m="1" x="251"/>
        <item m="1" x="150"/>
        <item m="1" x="347"/>
        <item m="1" x="260"/>
        <item m="1" x="73"/>
        <item m="1" x="266"/>
        <item m="1" x="169"/>
        <item m="1" x="202"/>
        <item x="52"/>
        <item m="1" x="165"/>
        <item x="18"/>
        <item x="24"/>
        <item m="1" x="56"/>
        <item m="1" x="274"/>
        <item m="1" x="159"/>
        <item m="1" x="267"/>
        <item m="1" x="311"/>
        <item m="1" x="282"/>
        <item x="12"/>
        <item h="1" m="1" x="303"/>
        <item h="1" m="1" x="304"/>
        <item h="1" m="1" x="331"/>
        <item h="1" m="1" x="238"/>
        <item h="1" m="1" x="88"/>
        <item h="1" m="1" x="180"/>
        <item h="1" m="1" x="78"/>
        <item h="1" m="1" x="96"/>
        <item h="1" m="1" x="342"/>
        <item h="1" m="1" x="105"/>
        <item h="1" m="1" x="193"/>
        <item h="1" m="1" x="119"/>
        <item h="1" m="1" x="216"/>
        <item h="1" m="1" x="235"/>
        <item h="1" m="1" x="76"/>
        <item h="1" m="1" x="156"/>
        <item h="1" m="1" x="231"/>
        <item h="1" m="1" x="147"/>
        <item h="1" m="1" x="131"/>
        <item h="1" m="1" x="184"/>
        <item h="1" m="1" x="62"/>
        <item h="1" m="1" x="114"/>
        <item h="1" m="1" x="116"/>
        <item h="1" m="1" x="80"/>
        <item h="1" m="1" x="200"/>
        <item h="1" m="1" x="155"/>
        <item h="1" m="1" x="232"/>
        <item h="1" m="1" x="315"/>
        <item h="1" m="1" x="329"/>
        <item h="1" m="1" x="263"/>
        <item h="1" m="1" x="164"/>
        <item h="1" m="1" x="288"/>
        <item h="1" m="1" x="345"/>
        <item h="1" m="1" x="209"/>
        <item h="1" m="1" x="291"/>
        <item h="1" m="1" x="330"/>
        <item h="1" m="1" x="161"/>
        <item h="1" m="1" x="191"/>
        <item h="1" m="1" x="205"/>
        <item h="1" m="1" x="187"/>
        <item h="1" m="1" x="270"/>
        <item h="1" m="1" x="255"/>
        <item h="1" m="1" x="148"/>
        <item h="1" m="1" x="137"/>
        <item h="1" m="1" x="301"/>
        <item h="1" m="1" x="132"/>
        <item h="1" m="1" x="75"/>
        <item h="1" m="1" x="305"/>
        <item h="1" m="1" x="293"/>
        <item h="1" m="1" x="104"/>
        <item h="1" m="1" x="326"/>
        <item h="1" m="1" x="220"/>
        <item h="1" m="1" x="196"/>
        <item h="1" m="1" x="145"/>
        <item h="1" m="1" x="309"/>
        <item h="1" m="1" x="319"/>
        <item h="1" m="1" x="77"/>
        <item h="1" m="1" x="335"/>
        <item h="1" m="1" x="314"/>
        <item h="1" m="1" x="133"/>
        <item h="1" m="1" x="87"/>
        <item h="1" m="1" x="203"/>
        <item h="1" m="1" x="258"/>
        <item h="1" m="1" x="82"/>
        <item h="1" m="1" x="295"/>
        <item h="1" m="1" x="242"/>
        <item h="1" m="1" x="167"/>
        <item h="1" m="1" x="343"/>
        <item h="1" m="1" x="261"/>
        <item h="1" m="1" x="322"/>
        <item h="1" m="1" x="346"/>
        <item h="1" m="1" x="273"/>
        <item h="1" m="1" x="246"/>
        <item h="1" m="1" x="125"/>
        <item h="1" m="1" x="244"/>
        <item h="1" m="1" x="177"/>
        <item h="1" m="1" x="152"/>
        <item h="1" m="1" x="240"/>
        <item h="1" m="1" x="151"/>
        <item h="1" m="1" x="146"/>
        <item h="1" m="1" x="269"/>
        <item h="1" m="1" x="207"/>
        <item h="1" m="1" x="179"/>
        <item h="1" m="1" x="285"/>
        <item h="1" m="1" x="213"/>
        <item h="1" m="1" x="294"/>
        <item h="1" m="1" x="128"/>
        <item h="1" m="1" x="338"/>
        <item h="1" m="1" x="118"/>
        <item h="1" m="1" x="341"/>
        <item h="1" m="1" x="89"/>
        <item h="1" m="1" x="275"/>
        <item h="1" m="1" x="199"/>
        <item h="1" m="1" x="283"/>
        <item h="1" m="1" x="333"/>
        <item h="1" m="1" x="253"/>
        <item h="1" m="1" x="239"/>
        <item h="1" m="1" x="229"/>
        <item h="1" m="1" x="332"/>
        <item h="1" m="1" x="188"/>
        <item h="1" m="1" x="310"/>
        <item h="1" m="1" x="60"/>
        <item h="1" m="1" x="264"/>
        <item h="1" m="1" x="55"/>
        <item h="1" m="1" x="259"/>
        <item h="1" m="1" x="271"/>
        <item h="1" m="1" x="115"/>
        <item h="1" m="1" x="63"/>
        <item h="1" m="1" x="85"/>
        <item h="1" m="1" x="320"/>
        <item h="1" m="1" x="228"/>
        <item h="1" m="1" x="317"/>
        <item h="1" m="1" x="123"/>
        <item h="1" x="11"/>
        <item h="1" m="1" x="281"/>
        <item h="1" m="1" x="249"/>
        <item h="1" m="1" x="323"/>
        <item h="1" m="1" x="81"/>
        <item h="1" m="1" x="136"/>
        <item h="1" m="1" x="182"/>
        <item h="1" m="1" x="268"/>
        <item h="1" m="1" x="230"/>
        <item h="1" x="34"/>
        <item h="1" x="33"/>
        <item h="1" x="32"/>
        <item h="1" x="35"/>
        <item h="1" x="31"/>
        <item h="1" x="27"/>
        <item h="1" x="26"/>
        <item h="1" m="1" x="92"/>
        <item h="1" x="17"/>
        <item h="1" x="14"/>
        <item h="1" x="20"/>
        <item h="1" m="1" x="197"/>
        <item h="1" x="13"/>
        <item h="1" x="46"/>
        <item h="1" x="45"/>
        <item h="1" x="44"/>
        <item h="1" x="51"/>
        <item h="1" x="50"/>
        <item h="1" x="47"/>
        <item h="1" x="48"/>
        <item h="1" x="49"/>
        <item h="1" x="43"/>
        <item h="1" x="40"/>
        <item h="1" x="39"/>
        <item h="1" x="16"/>
        <item h="1" x="21"/>
        <item h="1" x="19"/>
        <item h="1" x="22"/>
        <item t="default"/>
      </items>
    </pivotField>
    <pivotField showAll="0"/>
    <pivotField axis="axisPage" showAll="0">
      <items count="40">
        <item h="1" x="38"/>
        <item x="16"/>
        <item x="19"/>
        <item h="1" x="9"/>
        <item h="1" x="8"/>
        <item h="1" x="14"/>
        <item x="29"/>
        <item h="1" x="26"/>
        <item x="32"/>
        <item x="17"/>
        <item x="30"/>
        <item h="1" x="35"/>
        <item x="5"/>
        <item h="1" x="27"/>
        <item h="1" x="11"/>
        <item x="4"/>
        <item x="2"/>
        <item x="13"/>
        <item x="31"/>
        <item h="1" x="24"/>
        <item x="20"/>
        <item x="18"/>
        <item h="1" x="36"/>
        <item h="1" x="34"/>
        <item h="1" x="37"/>
        <item x="15"/>
        <item h="1" x="23"/>
        <item h="1" x="25"/>
        <item h="1" x="7"/>
        <item x="3"/>
        <item h="1" x="10"/>
        <item x="33"/>
        <item x="6"/>
        <item x="21"/>
        <item h="1" x="28"/>
        <item x="22"/>
        <item x="1"/>
        <item x="1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Col" dataField="1" showAll="0">
      <items count="8">
        <item x="1"/>
        <item x="0"/>
        <item x="6"/>
        <item x="4"/>
        <item x="2"/>
        <item x="5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6">
    <i>
      <x v="15"/>
    </i>
    <i>
      <x v="16"/>
    </i>
    <i>
      <x v="17"/>
    </i>
    <i>
      <x v="18"/>
    </i>
    <i>
      <x v="19"/>
    </i>
    <i>
      <x v="20"/>
    </i>
  </rowItems>
  <colFields count="1">
    <field x="12"/>
  </colFields>
  <colItems count="5">
    <i>
      <x v="1"/>
    </i>
    <i>
      <x v="2"/>
    </i>
    <i>
      <x v="4"/>
    </i>
    <i>
      <x v="5"/>
    </i>
    <i t="grand">
      <x/>
    </i>
  </colItems>
  <pageFields count="2">
    <pageField fld="5" hier="0"/>
    <pageField fld="3" hier="0"/>
  </pageFields>
  <dataFields count="1">
    <dataField name="Count of publication_format" fld="12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4" name="Table14" displayName="Table14" ref="A2:J8" comment="" totalsRowShown="0">
  <autoFilter ref="A2:J8"/>
  <tableColumns count="10">
    <tableColumn id="1" name="Donor Name"/>
    <tableColumn id="2" name="Commitment"/>
    <tableColumn id="3" name="Organisation Planning"/>
    <tableColumn id="4" name="Organisation Financial"/>
    <tableColumn id="5" name="Activity basic"/>
    <tableColumn id="6" name="Activity Classfications"/>
    <tableColumn id="7" name="Activity Related Documents"/>
    <tableColumn id="8" name="Activity financial"/>
    <tableColumn id="9" name="Activity performance"/>
    <tableColumn id="10" name="Performance category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B40" comment="" totalsRowShown="0">
  <autoFilter ref="A1:B40"/>
  <tableColumns count="2">
    <tableColumn id="1" name="Indicator name"/>
    <tableColumn id="2" name="No of donors scoring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5"/>
  <sheetViews>
    <sheetView zoomScalePageLayoutView="0" workbookViewId="0" topLeftCell="A1">
      <selection activeCell="A1" sqref="A1:IV16384"/>
    </sheetView>
  </sheetViews>
  <sheetFormatPr defaultColWidth="9.140625" defaultRowHeight="15"/>
  <sheetData>
    <row r="1" spans="1:2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t="15">
      <c r="A2" t="s">
        <v>189</v>
      </c>
      <c r="B2" t="s">
        <v>179</v>
      </c>
      <c r="C2" t="s">
        <v>180</v>
      </c>
      <c r="D2">
        <v>1.63</v>
      </c>
      <c r="E2" t="s">
        <v>57</v>
      </c>
      <c r="F2" t="s">
        <v>58</v>
      </c>
      <c r="G2" t="s">
        <v>53</v>
      </c>
      <c r="H2" t="s">
        <v>54</v>
      </c>
      <c r="I2" t="s">
        <v>55</v>
      </c>
      <c r="J2">
        <v>13</v>
      </c>
      <c r="K2">
        <v>0.0163</v>
      </c>
      <c r="L2" t="s">
        <v>131</v>
      </c>
      <c r="M2" t="s">
        <v>131</v>
      </c>
      <c r="N2">
        <v>50</v>
      </c>
      <c r="O2">
        <v>100</v>
      </c>
      <c r="P2">
        <v>100</v>
      </c>
      <c r="Q2">
        <v>50</v>
      </c>
      <c r="R2" t="s">
        <v>132</v>
      </c>
      <c r="S2">
        <v>1</v>
      </c>
      <c r="T2">
        <v>1</v>
      </c>
      <c r="U2">
        <v>50</v>
      </c>
      <c r="AA2">
        <v>0</v>
      </c>
    </row>
    <row r="3" spans="1:27" ht="15">
      <c r="A3" t="s">
        <v>190</v>
      </c>
      <c r="B3" t="s">
        <v>179</v>
      </c>
      <c r="C3" t="s">
        <v>180</v>
      </c>
      <c r="D3">
        <v>1.2225</v>
      </c>
      <c r="E3" t="s">
        <v>59</v>
      </c>
      <c r="F3" t="s">
        <v>60</v>
      </c>
      <c r="G3" t="s">
        <v>53</v>
      </c>
      <c r="H3" t="s">
        <v>54</v>
      </c>
      <c r="I3" t="s">
        <v>55</v>
      </c>
      <c r="J3">
        <v>14</v>
      </c>
      <c r="K3">
        <v>0.0163</v>
      </c>
      <c r="L3" t="s">
        <v>131</v>
      </c>
      <c r="M3" t="s">
        <v>131</v>
      </c>
      <c r="N3">
        <v>50</v>
      </c>
      <c r="O3">
        <v>75</v>
      </c>
      <c r="P3">
        <v>50</v>
      </c>
      <c r="Q3">
        <v>25</v>
      </c>
      <c r="R3" t="s">
        <v>132</v>
      </c>
      <c r="S3">
        <v>1</v>
      </c>
      <c r="T3">
        <v>1</v>
      </c>
      <c r="U3">
        <v>25</v>
      </c>
      <c r="AA3">
        <v>0</v>
      </c>
    </row>
    <row r="4" spans="1:27" ht="15">
      <c r="A4" t="s">
        <v>191</v>
      </c>
      <c r="B4" t="s">
        <v>179</v>
      </c>
      <c r="C4" t="s">
        <v>180</v>
      </c>
      <c r="D4">
        <v>1.2225</v>
      </c>
      <c r="E4" t="s">
        <v>62</v>
      </c>
      <c r="F4" t="s">
        <v>63</v>
      </c>
      <c r="G4" t="s">
        <v>53</v>
      </c>
      <c r="H4" t="s">
        <v>54</v>
      </c>
      <c r="I4" t="s">
        <v>55</v>
      </c>
      <c r="J4">
        <v>15</v>
      </c>
      <c r="K4">
        <v>0.0163</v>
      </c>
      <c r="L4" t="s">
        <v>131</v>
      </c>
      <c r="M4" t="s">
        <v>131</v>
      </c>
      <c r="N4">
        <v>50</v>
      </c>
      <c r="O4">
        <v>75</v>
      </c>
      <c r="P4">
        <v>50</v>
      </c>
      <c r="Q4">
        <v>25</v>
      </c>
      <c r="R4" t="s">
        <v>132</v>
      </c>
      <c r="S4">
        <v>1</v>
      </c>
      <c r="T4">
        <v>1</v>
      </c>
      <c r="U4">
        <v>25</v>
      </c>
      <c r="AA4">
        <v>0</v>
      </c>
    </row>
    <row r="5" spans="1:27" ht="15">
      <c r="A5" t="s">
        <v>192</v>
      </c>
      <c r="B5" t="s">
        <v>179</v>
      </c>
      <c r="C5" t="s">
        <v>180</v>
      </c>
      <c r="D5">
        <v>1.63</v>
      </c>
      <c r="E5" t="s">
        <v>64</v>
      </c>
      <c r="F5" t="s">
        <v>65</v>
      </c>
      <c r="G5" t="s">
        <v>53</v>
      </c>
      <c r="H5" t="s">
        <v>54</v>
      </c>
      <c r="I5" t="s">
        <v>55</v>
      </c>
      <c r="J5">
        <v>16</v>
      </c>
      <c r="K5">
        <v>0.0163</v>
      </c>
      <c r="L5" t="s">
        <v>131</v>
      </c>
      <c r="M5" t="s">
        <v>131</v>
      </c>
      <c r="N5">
        <v>50</v>
      </c>
      <c r="O5">
        <v>100</v>
      </c>
      <c r="P5">
        <v>100</v>
      </c>
      <c r="Q5">
        <v>50</v>
      </c>
      <c r="R5" t="s">
        <v>132</v>
      </c>
      <c r="S5">
        <v>1</v>
      </c>
      <c r="T5">
        <v>1</v>
      </c>
      <c r="U5">
        <v>50</v>
      </c>
      <c r="AA5">
        <v>0</v>
      </c>
    </row>
    <row r="6" spans="1:27" ht="15">
      <c r="A6" t="s">
        <v>194</v>
      </c>
      <c r="B6" t="s">
        <v>179</v>
      </c>
      <c r="C6" t="s">
        <v>180</v>
      </c>
      <c r="D6">
        <v>1.2225</v>
      </c>
      <c r="E6" t="s">
        <v>70</v>
      </c>
      <c r="F6" t="s">
        <v>71</v>
      </c>
      <c r="G6" t="s">
        <v>53</v>
      </c>
      <c r="H6" t="s">
        <v>54</v>
      </c>
      <c r="I6" t="s">
        <v>55</v>
      </c>
      <c r="J6">
        <v>18</v>
      </c>
      <c r="K6">
        <v>0.0163</v>
      </c>
      <c r="L6" t="s">
        <v>131</v>
      </c>
      <c r="M6" t="s">
        <v>131</v>
      </c>
      <c r="N6">
        <v>50</v>
      </c>
      <c r="O6">
        <v>75</v>
      </c>
      <c r="P6">
        <v>50</v>
      </c>
      <c r="Q6">
        <v>25</v>
      </c>
      <c r="R6" t="s">
        <v>132</v>
      </c>
      <c r="S6">
        <v>1</v>
      </c>
      <c r="T6">
        <v>1</v>
      </c>
      <c r="U6">
        <v>25</v>
      </c>
      <c r="AA6">
        <v>0</v>
      </c>
    </row>
    <row r="7" spans="1:27" ht="15">
      <c r="A7" t="s">
        <v>195</v>
      </c>
      <c r="B7" t="s">
        <v>179</v>
      </c>
      <c r="C7" t="s">
        <v>180</v>
      </c>
      <c r="D7">
        <v>1.63</v>
      </c>
      <c r="E7" t="s">
        <v>72</v>
      </c>
      <c r="F7" t="s">
        <v>73</v>
      </c>
      <c r="G7" t="s">
        <v>53</v>
      </c>
      <c r="H7" t="s">
        <v>54</v>
      </c>
      <c r="I7" t="s">
        <v>55</v>
      </c>
      <c r="J7">
        <v>19</v>
      </c>
      <c r="K7">
        <v>0.0163</v>
      </c>
      <c r="L7" t="s">
        <v>131</v>
      </c>
      <c r="M7" t="s">
        <v>131</v>
      </c>
      <c r="N7">
        <v>50</v>
      </c>
      <c r="O7">
        <v>100</v>
      </c>
      <c r="P7">
        <v>100</v>
      </c>
      <c r="Q7">
        <v>50</v>
      </c>
      <c r="R7" t="s">
        <v>132</v>
      </c>
      <c r="S7">
        <v>1</v>
      </c>
      <c r="T7">
        <v>1</v>
      </c>
      <c r="U7">
        <v>50</v>
      </c>
      <c r="AA7">
        <v>0</v>
      </c>
    </row>
    <row r="8" spans="1:27" ht="15">
      <c r="A8" t="s">
        <v>200</v>
      </c>
      <c r="B8" t="s">
        <v>179</v>
      </c>
      <c r="C8" t="s">
        <v>180</v>
      </c>
      <c r="D8">
        <v>1.39499999999999</v>
      </c>
      <c r="E8" t="s">
        <v>84</v>
      </c>
      <c r="F8" t="s">
        <v>85</v>
      </c>
      <c r="G8" t="s">
        <v>53</v>
      </c>
      <c r="H8" t="s">
        <v>76</v>
      </c>
      <c r="I8" t="s">
        <v>77</v>
      </c>
      <c r="J8">
        <v>24</v>
      </c>
      <c r="K8">
        <v>0.0186</v>
      </c>
      <c r="L8" t="s">
        <v>131</v>
      </c>
      <c r="M8" t="s">
        <v>131</v>
      </c>
      <c r="N8">
        <v>50</v>
      </c>
      <c r="O8">
        <v>75</v>
      </c>
      <c r="P8">
        <v>50</v>
      </c>
      <c r="Q8">
        <v>25</v>
      </c>
      <c r="R8" t="s">
        <v>132</v>
      </c>
      <c r="S8">
        <v>1</v>
      </c>
      <c r="T8">
        <v>1</v>
      </c>
      <c r="U8">
        <v>25</v>
      </c>
      <c r="AA8">
        <v>0</v>
      </c>
    </row>
    <row r="9" spans="1:27" ht="15">
      <c r="A9" t="s">
        <v>178</v>
      </c>
      <c r="B9" t="s">
        <v>179</v>
      </c>
      <c r="C9" t="s">
        <v>180</v>
      </c>
      <c r="D9">
        <v>1.25</v>
      </c>
      <c r="E9" t="s">
        <v>27</v>
      </c>
      <c r="F9" t="s">
        <v>28</v>
      </c>
      <c r="G9" t="s">
        <v>29</v>
      </c>
      <c r="H9" t="s">
        <v>30</v>
      </c>
      <c r="I9" t="s">
        <v>31</v>
      </c>
      <c r="J9">
        <v>4</v>
      </c>
      <c r="K9">
        <v>0.025</v>
      </c>
      <c r="L9" t="s">
        <v>32</v>
      </c>
      <c r="M9" t="s">
        <v>33</v>
      </c>
      <c r="N9">
        <v>50</v>
      </c>
      <c r="O9">
        <v>50</v>
      </c>
      <c r="P9">
        <v>0</v>
      </c>
      <c r="Q9">
        <v>0</v>
      </c>
      <c r="R9" t="s">
        <v>132</v>
      </c>
      <c r="S9">
        <v>1</v>
      </c>
      <c r="T9">
        <v>1</v>
      </c>
      <c r="U9">
        <v>0</v>
      </c>
      <c r="V9" t="s">
        <v>34</v>
      </c>
      <c r="W9">
        <v>1</v>
      </c>
      <c r="Y9" t="s">
        <v>33</v>
      </c>
      <c r="Z9">
        <v>50</v>
      </c>
      <c r="AA9">
        <v>50</v>
      </c>
    </row>
    <row r="10" spans="1:27" ht="15">
      <c r="A10" t="s">
        <v>181</v>
      </c>
      <c r="B10" t="s">
        <v>179</v>
      </c>
      <c r="C10" t="s">
        <v>180</v>
      </c>
      <c r="D10">
        <v>1.25</v>
      </c>
      <c r="E10" t="s">
        <v>35</v>
      </c>
      <c r="F10" t="s">
        <v>36</v>
      </c>
      <c r="G10" t="s">
        <v>29</v>
      </c>
      <c r="H10" t="s">
        <v>30</v>
      </c>
      <c r="I10" t="s">
        <v>31</v>
      </c>
      <c r="J10">
        <v>5</v>
      </c>
      <c r="K10">
        <v>0.025</v>
      </c>
      <c r="L10" t="s">
        <v>32</v>
      </c>
      <c r="M10" t="s">
        <v>33</v>
      </c>
      <c r="N10">
        <v>50</v>
      </c>
      <c r="O10">
        <v>50</v>
      </c>
      <c r="P10">
        <v>0</v>
      </c>
      <c r="Q10">
        <v>0</v>
      </c>
      <c r="R10" t="s">
        <v>132</v>
      </c>
      <c r="S10">
        <v>1</v>
      </c>
      <c r="T10">
        <v>1</v>
      </c>
      <c r="U10">
        <v>0</v>
      </c>
      <c r="V10" t="s">
        <v>34</v>
      </c>
      <c r="W10">
        <v>1</v>
      </c>
      <c r="Y10" t="s">
        <v>33</v>
      </c>
      <c r="Z10">
        <v>50</v>
      </c>
      <c r="AA10">
        <v>50</v>
      </c>
    </row>
    <row r="11" spans="1:27" ht="15">
      <c r="A11" t="s">
        <v>182</v>
      </c>
      <c r="B11" t="s">
        <v>179</v>
      </c>
      <c r="C11" t="s">
        <v>180</v>
      </c>
      <c r="D11">
        <v>1.25</v>
      </c>
      <c r="E11" t="s">
        <v>37</v>
      </c>
      <c r="F11" t="s">
        <v>38</v>
      </c>
      <c r="G11" t="s">
        <v>29</v>
      </c>
      <c r="H11" t="s">
        <v>30</v>
      </c>
      <c r="I11" t="s">
        <v>31</v>
      </c>
      <c r="J11">
        <v>6</v>
      </c>
      <c r="K11">
        <v>0.025</v>
      </c>
      <c r="L11" t="s">
        <v>32</v>
      </c>
      <c r="M11" t="s">
        <v>33</v>
      </c>
      <c r="N11">
        <v>50</v>
      </c>
      <c r="O11">
        <v>50</v>
      </c>
      <c r="P11">
        <v>0</v>
      </c>
      <c r="Q11">
        <v>0</v>
      </c>
      <c r="R11" t="s">
        <v>132</v>
      </c>
      <c r="S11">
        <v>1</v>
      </c>
      <c r="T11">
        <v>1</v>
      </c>
      <c r="U11">
        <v>0</v>
      </c>
      <c r="V11" t="s">
        <v>34</v>
      </c>
      <c r="W11">
        <v>1</v>
      </c>
      <c r="Y11" t="s">
        <v>33</v>
      </c>
      <c r="Z11">
        <v>50</v>
      </c>
      <c r="AA11">
        <v>50</v>
      </c>
    </row>
    <row r="12" spans="1:27" ht="15">
      <c r="A12" t="s">
        <v>183</v>
      </c>
      <c r="B12" t="s">
        <v>179</v>
      </c>
      <c r="C12" t="s">
        <v>180</v>
      </c>
      <c r="D12">
        <v>1.25</v>
      </c>
      <c r="E12" t="s">
        <v>39</v>
      </c>
      <c r="F12" t="s">
        <v>40</v>
      </c>
      <c r="G12" t="s">
        <v>29</v>
      </c>
      <c r="H12" t="s">
        <v>30</v>
      </c>
      <c r="I12" t="s">
        <v>31</v>
      </c>
      <c r="J12">
        <v>7</v>
      </c>
      <c r="K12">
        <v>0.025</v>
      </c>
      <c r="L12" t="s">
        <v>32</v>
      </c>
      <c r="M12" t="s">
        <v>33</v>
      </c>
      <c r="N12">
        <v>50</v>
      </c>
      <c r="O12">
        <v>50</v>
      </c>
      <c r="P12">
        <v>0</v>
      </c>
      <c r="Q12">
        <v>0</v>
      </c>
      <c r="R12" t="s">
        <v>132</v>
      </c>
      <c r="S12">
        <v>1</v>
      </c>
      <c r="T12">
        <v>1</v>
      </c>
      <c r="U12">
        <v>0</v>
      </c>
      <c r="V12" t="s">
        <v>34</v>
      </c>
      <c r="W12">
        <v>1</v>
      </c>
      <c r="Y12" t="s">
        <v>33</v>
      </c>
      <c r="Z12">
        <v>50</v>
      </c>
      <c r="AA12">
        <v>50</v>
      </c>
    </row>
    <row r="13" spans="1:27" ht="15">
      <c r="A13" t="s">
        <v>184</v>
      </c>
      <c r="B13" t="s">
        <v>179</v>
      </c>
      <c r="C13" t="s">
        <v>180</v>
      </c>
      <c r="D13">
        <v>0</v>
      </c>
      <c r="E13" t="s">
        <v>41</v>
      </c>
      <c r="F13" t="s">
        <v>42</v>
      </c>
      <c r="G13" t="s">
        <v>29</v>
      </c>
      <c r="H13" t="s">
        <v>135</v>
      </c>
      <c r="I13" t="s">
        <v>136</v>
      </c>
      <c r="J13">
        <v>8</v>
      </c>
      <c r="K13">
        <v>0.025</v>
      </c>
      <c r="L13" t="s">
        <v>32</v>
      </c>
      <c r="M13" t="s">
        <v>33</v>
      </c>
      <c r="N13">
        <v>0</v>
      </c>
      <c r="O13">
        <v>0</v>
      </c>
      <c r="P13">
        <v>0</v>
      </c>
      <c r="Q13">
        <v>0</v>
      </c>
      <c r="R13" t="s">
        <v>132</v>
      </c>
      <c r="S13">
        <v>1</v>
      </c>
      <c r="T13">
        <v>1</v>
      </c>
      <c r="U13">
        <v>0</v>
      </c>
      <c r="V13" t="s">
        <v>66</v>
      </c>
      <c r="W13">
        <v>0</v>
      </c>
      <c r="Y13" t="s">
        <v>33</v>
      </c>
      <c r="Z13">
        <v>50</v>
      </c>
      <c r="AA13">
        <v>0</v>
      </c>
    </row>
    <row r="14" spans="1:27" ht="15">
      <c r="A14" t="s">
        <v>185</v>
      </c>
      <c r="B14" t="s">
        <v>179</v>
      </c>
      <c r="C14" t="s">
        <v>180</v>
      </c>
      <c r="D14">
        <v>0.6949305</v>
      </c>
      <c r="E14" t="s">
        <v>43</v>
      </c>
      <c r="F14" t="s">
        <v>44</v>
      </c>
      <c r="G14" t="s">
        <v>29</v>
      </c>
      <c r="H14" t="s">
        <v>133</v>
      </c>
      <c r="I14" t="s">
        <v>134</v>
      </c>
      <c r="J14">
        <v>9</v>
      </c>
      <c r="K14">
        <v>0.0417</v>
      </c>
      <c r="L14" t="s">
        <v>32</v>
      </c>
      <c r="M14" t="s">
        <v>90</v>
      </c>
      <c r="N14">
        <v>16.665</v>
      </c>
      <c r="O14">
        <v>16.665</v>
      </c>
      <c r="P14">
        <v>0</v>
      </c>
      <c r="Q14">
        <v>0</v>
      </c>
      <c r="R14" t="s">
        <v>132</v>
      </c>
      <c r="S14">
        <v>1</v>
      </c>
      <c r="T14">
        <v>1</v>
      </c>
      <c r="U14">
        <v>0</v>
      </c>
      <c r="W14">
        <v>0</v>
      </c>
      <c r="X14">
        <v>3</v>
      </c>
      <c r="Y14" t="s">
        <v>90</v>
      </c>
      <c r="Z14">
        <v>16.665</v>
      </c>
      <c r="AA14">
        <v>16.665</v>
      </c>
    </row>
    <row r="15" spans="1:27" ht="15">
      <c r="A15" t="s">
        <v>186</v>
      </c>
      <c r="B15" t="s">
        <v>179</v>
      </c>
      <c r="C15" t="s">
        <v>180</v>
      </c>
      <c r="D15">
        <v>0</v>
      </c>
      <c r="E15" t="s">
        <v>47</v>
      </c>
      <c r="F15" t="s">
        <v>48</v>
      </c>
      <c r="G15" t="s">
        <v>29</v>
      </c>
      <c r="H15" t="s">
        <v>133</v>
      </c>
      <c r="I15" t="s">
        <v>134</v>
      </c>
      <c r="J15">
        <v>10</v>
      </c>
      <c r="K15">
        <v>0.0417</v>
      </c>
      <c r="L15" t="s">
        <v>32</v>
      </c>
      <c r="N15">
        <v>0</v>
      </c>
      <c r="O15">
        <v>0</v>
      </c>
      <c r="P15">
        <v>0</v>
      </c>
      <c r="Q15">
        <v>0</v>
      </c>
      <c r="R15" t="s">
        <v>132</v>
      </c>
      <c r="S15">
        <v>1</v>
      </c>
      <c r="T15">
        <v>1</v>
      </c>
      <c r="U15">
        <v>0</v>
      </c>
      <c r="W15">
        <v>0</v>
      </c>
      <c r="X15">
        <v>0</v>
      </c>
      <c r="Z15">
        <v>0</v>
      </c>
      <c r="AA15">
        <v>0</v>
      </c>
    </row>
    <row r="16" spans="1:27" ht="15">
      <c r="A16" t="s">
        <v>187</v>
      </c>
      <c r="B16" t="s">
        <v>179</v>
      </c>
      <c r="C16" t="s">
        <v>180</v>
      </c>
      <c r="D16">
        <v>2.085</v>
      </c>
      <c r="E16" t="s">
        <v>49</v>
      </c>
      <c r="F16" t="s">
        <v>50</v>
      </c>
      <c r="G16" t="s">
        <v>29</v>
      </c>
      <c r="H16" t="s">
        <v>45</v>
      </c>
      <c r="I16" t="s">
        <v>46</v>
      </c>
      <c r="J16">
        <v>11</v>
      </c>
      <c r="K16">
        <v>0.0417</v>
      </c>
      <c r="L16" t="s">
        <v>32</v>
      </c>
      <c r="M16" t="s">
        <v>33</v>
      </c>
      <c r="N16">
        <v>50</v>
      </c>
      <c r="O16">
        <v>50</v>
      </c>
      <c r="P16">
        <v>0</v>
      </c>
      <c r="Q16">
        <v>0</v>
      </c>
      <c r="R16" t="s">
        <v>132</v>
      </c>
      <c r="S16">
        <v>1</v>
      </c>
      <c r="T16">
        <v>1</v>
      </c>
      <c r="U16">
        <v>0</v>
      </c>
      <c r="V16" t="s">
        <v>34</v>
      </c>
      <c r="W16">
        <v>1</v>
      </c>
      <c r="Y16" t="s">
        <v>33</v>
      </c>
      <c r="Z16">
        <v>50</v>
      </c>
      <c r="AA16">
        <v>50</v>
      </c>
    </row>
    <row r="17" spans="1:27" ht="15">
      <c r="A17" t="s">
        <v>188</v>
      </c>
      <c r="B17" t="s">
        <v>179</v>
      </c>
      <c r="C17" t="s">
        <v>180</v>
      </c>
      <c r="D17">
        <v>0</v>
      </c>
      <c r="E17" t="s">
        <v>51</v>
      </c>
      <c r="F17" t="s">
        <v>52</v>
      </c>
      <c r="G17" t="s">
        <v>53</v>
      </c>
      <c r="H17" t="s">
        <v>54</v>
      </c>
      <c r="I17" t="s">
        <v>55</v>
      </c>
      <c r="J17">
        <v>12</v>
      </c>
      <c r="K17">
        <v>0.0163</v>
      </c>
      <c r="L17" t="s">
        <v>32</v>
      </c>
      <c r="M17" t="s">
        <v>90</v>
      </c>
      <c r="N17">
        <v>0</v>
      </c>
      <c r="O17">
        <v>0</v>
      </c>
      <c r="P17">
        <v>0</v>
      </c>
      <c r="Q17">
        <v>0</v>
      </c>
      <c r="R17" t="s">
        <v>132</v>
      </c>
      <c r="S17">
        <v>1</v>
      </c>
      <c r="T17">
        <v>1</v>
      </c>
      <c r="U17">
        <v>0</v>
      </c>
      <c r="V17" t="s">
        <v>69</v>
      </c>
      <c r="W17">
        <v>0</v>
      </c>
      <c r="Y17" t="s">
        <v>90</v>
      </c>
      <c r="Z17">
        <v>16.665</v>
      </c>
      <c r="AA17">
        <v>0</v>
      </c>
    </row>
    <row r="18" spans="1:27" ht="15">
      <c r="A18" t="s">
        <v>193</v>
      </c>
      <c r="B18" t="s">
        <v>179</v>
      </c>
      <c r="C18" t="s">
        <v>180</v>
      </c>
      <c r="D18">
        <v>0</v>
      </c>
      <c r="E18" t="s">
        <v>67</v>
      </c>
      <c r="F18" t="s">
        <v>68</v>
      </c>
      <c r="G18" t="s">
        <v>53</v>
      </c>
      <c r="H18" t="s">
        <v>54</v>
      </c>
      <c r="I18" t="s">
        <v>55</v>
      </c>
      <c r="J18">
        <v>17</v>
      </c>
      <c r="K18">
        <v>0.0163</v>
      </c>
      <c r="L18" t="s">
        <v>32</v>
      </c>
      <c r="N18">
        <v>0</v>
      </c>
      <c r="O18">
        <v>0</v>
      </c>
      <c r="P18">
        <v>0</v>
      </c>
      <c r="Q18">
        <v>0</v>
      </c>
      <c r="R18" t="s">
        <v>132</v>
      </c>
      <c r="S18">
        <v>1</v>
      </c>
      <c r="T18">
        <v>1</v>
      </c>
      <c r="U18">
        <v>0</v>
      </c>
      <c r="V18" t="s">
        <v>66</v>
      </c>
      <c r="W18">
        <v>0</v>
      </c>
      <c r="Z18">
        <v>0</v>
      </c>
      <c r="AA18">
        <v>0</v>
      </c>
    </row>
    <row r="19" spans="1:27" ht="15">
      <c r="A19" t="s">
        <v>196</v>
      </c>
      <c r="B19" t="s">
        <v>179</v>
      </c>
      <c r="C19" t="s">
        <v>180</v>
      </c>
      <c r="D19">
        <v>0</v>
      </c>
      <c r="E19" t="s">
        <v>74</v>
      </c>
      <c r="F19" t="s">
        <v>75</v>
      </c>
      <c r="G19" t="s">
        <v>53</v>
      </c>
      <c r="H19" t="s">
        <v>76</v>
      </c>
      <c r="I19" t="s">
        <v>77</v>
      </c>
      <c r="J19">
        <v>20</v>
      </c>
      <c r="K19">
        <v>0.0186</v>
      </c>
      <c r="L19" t="s">
        <v>32</v>
      </c>
      <c r="M19" t="s">
        <v>90</v>
      </c>
      <c r="N19">
        <v>0</v>
      </c>
      <c r="O19">
        <v>0</v>
      </c>
      <c r="P19">
        <v>0</v>
      </c>
      <c r="Q19">
        <v>0</v>
      </c>
      <c r="R19" t="s">
        <v>132</v>
      </c>
      <c r="S19">
        <v>1</v>
      </c>
      <c r="T19">
        <v>1</v>
      </c>
      <c r="U19">
        <v>0</v>
      </c>
      <c r="V19" t="s">
        <v>66</v>
      </c>
      <c r="W19">
        <v>0</v>
      </c>
      <c r="Y19" t="s">
        <v>90</v>
      </c>
      <c r="Z19">
        <v>16.665</v>
      </c>
      <c r="AA19">
        <v>0</v>
      </c>
    </row>
    <row r="20" spans="1:27" ht="15">
      <c r="A20" t="s">
        <v>197</v>
      </c>
      <c r="B20" t="s">
        <v>179</v>
      </c>
      <c r="C20" t="s">
        <v>180</v>
      </c>
      <c r="D20">
        <v>0</v>
      </c>
      <c r="E20" t="s">
        <v>78</v>
      </c>
      <c r="F20" t="s">
        <v>79</v>
      </c>
      <c r="G20" t="s">
        <v>53</v>
      </c>
      <c r="H20" t="s">
        <v>76</v>
      </c>
      <c r="I20" t="s">
        <v>77</v>
      </c>
      <c r="J20">
        <v>21</v>
      </c>
      <c r="K20">
        <v>0.0186</v>
      </c>
      <c r="L20" t="s">
        <v>32</v>
      </c>
      <c r="N20">
        <v>0</v>
      </c>
      <c r="O20">
        <v>0</v>
      </c>
      <c r="P20">
        <v>0</v>
      </c>
      <c r="Q20">
        <v>0</v>
      </c>
      <c r="R20" t="s">
        <v>132</v>
      </c>
      <c r="S20">
        <v>1</v>
      </c>
      <c r="T20">
        <v>1</v>
      </c>
      <c r="U20">
        <v>0</v>
      </c>
      <c r="V20" t="s">
        <v>66</v>
      </c>
      <c r="W20">
        <v>0</v>
      </c>
      <c r="Z20">
        <v>0</v>
      </c>
      <c r="AA20">
        <v>0</v>
      </c>
    </row>
    <row r="21" spans="1:27" ht="15">
      <c r="A21" t="s">
        <v>198</v>
      </c>
      <c r="B21" t="s">
        <v>179</v>
      </c>
      <c r="C21" t="s">
        <v>180</v>
      </c>
      <c r="D21">
        <v>0</v>
      </c>
      <c r="E21" t="s">
        <v>80</v>
      </c>
      <c r="F21" t="s">
        <v>81</v>
      </c>
      <c r="G21" t="s">
        <v>53</v>
      </c>
      <c r="H21" t="s">
        <v>76</v>
      </c>
      <c r="I21" t="s">
        <v>77</v>
      </c>
      <c r="J21">
        <v>22</v>
      </c>
      <c r="K21">
        <v>0.0186</v>
      </c>
      <c r="L21" t="s">
        <v>32</v>
      </c>
      <c r="N21">
        <v>0</v>
      </c>
      <c r="O21">
        <v>0</v>
      </c>
      <c r="P21">
        <v>0</v>
      </c>
      <c r="Q21">
        <v>0</v>
      </c>
      <c r="R21" t="s">
        <v>132</v>
      </c>
      <c r="S21">
        <v>1</v>
      </c>
      <c r="T21">
        <v>1</v>
      </c>
      <c r="U21">
        <v>0</v>
      </c>
      <c r="V21" t="s">
        <v>66</v>
      </c>
      <c r="W21">
        <v>0</v>
      </c>
      <c r="Z21">
        <v>0</v>
      </c>
      <c r="AA21">
        <v>0</v>
      </c>
    </row>
    <row r="22" spans="1:27" ht="15">
      <c r="A22" t="s">
        <v>199</v>
      </c>
      <c r="B22" t="s">
        <v>179</v>
      </c>
      <c r="C22" t="s">
        <v>180</v>
      </c>
      <c r="D22">
        <v>0</v>
      </c>
      <c r="E22" t="s">
        <v>82</v>
      </c>
      <c r="F22" t="s">
        <v>83</v>
      </c>
      <c r="G22" t="s">
        <v>53</v>
      </c>
      <c r="H22" t="s">
        <v>76</v>
      </c>
      <c r="I22" t="s">
        <v>77</v>
      </c>
      <c r="J22">
        <v>23</v>
      </c>
      <c r="K22">
        <v>0.0186</v>
      </c>
      <c r="L22" t="s">
        <v>32</v>
      </c>
      <c r="N22">
        <v>0</v>
      </c>
      <c r="O22">
        <v>0</v>
      </c>
      <c r="P22">
        <v>0</v>
      </c>
      <c r="Q22">
        <v>0</v>
      </c>
      <c r="R22" t="s">
        <v>132</v>
      </c>
      <c r="S22">
        <v>1</v>
      </c>
      <c r="T22">
        <v>1</v>
      </c>
      <c r="U22">
        <v>0</v>
      </c>
      <c r="V22" t="s">
        <v>66</v>
      </c>
      <c r="W22">
        <v>0</v>
      </c>
      <c r="Z22">
        <v>0</v>
      </c>
      <c r="AA22">
        <v>0</v>
      </c>
    </row>
    <row r="23" spans="1:27" ht="15">
      <c r="A23" t="s">
        <v>201</v>
      </c>
      <c r="B23" t="s">
        <v>179</v>
      </c>
      <c r="C23" t="s">
        <v>180</v>
      </c>
      <c r="D23">
        <v>0</v>
      </c>
      <c r="E23" t="s">
        <v>86</v>
      </c>
      <c r="F23" t="s">
        <v>87</v>
      </c>
      <c r="G23" t="s">
        <v>53</v>
      </c>
      <c r="H23" t="s">
        <v>76</v>
      </c>
      <c r="I23" t="s">
        <v>77</v>
      </c>
      <c r="J23">
        <v>25</v>
      </c>
      <c r="K23">
        <v>0.0186</v>
      </c>
      <c r="L23" t="s">
        <v>32</v>
      </c>
      <c r="M23" t="s">
        <v>90</v>
      </c>
      <c r="N23">
        <v>0</v>
      </c>
      <c r="O23">
        <v>0</v>
      </c>
      <c r="P23">
        <v>0</v>
      </c>
      <c r="Q23">
        <v>0</v>
      </c>
      <c r="R23" t="s">
        <v>132</v>
      </c>
      <c r="S23">
        <v>1</v>
      </c>
      <c r="T23">
        <v>1</v>
      </c>
      <c r="U23">
        <v>0</v>
      </c>
      <c r="V23" t="s">
        <v>66</v>
      </c>
      <c r="W23">
        <v>0</v>
      </c>
      <c r="Y23" t="s">
        <v>90</v>
      </c>
      <c r="Z23">
        <v>16.665</v>
      </c>
      <c r="AA23">
        <v>0</v>
      </c>
    </row>
    <row r="24" spans="1:27" ht="15">
      <c r="A24" t="s">
        <v>202</v>
      </c>
      <c r="B24" t="s">
        <v>179</v>
      </c>
      <c r="C24" t="s">
        <v>180</v>
      </c>
      <c r="D24">
        <v>0</v>
      </c>
      <c r="E24" t="s">
        <v>88</v>
      </c>
      <c r="F24" t="s">
        <v>89</v>
      </c>
      <c r="G24" t="s">
        <v>53</v>
      </c>
      <c r="H24" t="s">
        <v>76</v>
      </c>
      <c r="I24" t="s">
        <v>77</v>
      </c>
      <c r="J24">
        <v>26</v>
      </c>
      <c r="K24">
        <v>0.0186</v>
      </c>
      <c r="L24" t="s">
        <v>32</v>
      </c>
      <c r="N24">
        <v>0</v>
      </c>
      <c r="O24">
        <v>0</v>
      </c>
      <c r="P24">
        <v>0</v>
      </c>
      <c r="Q24">
        <v>0</v>
      </c>
      <c r="R24" t="s">
        <v>132</v>
      </c>
      <c r="S24">
        <v>1</v>
      </c>
      <c r="T24">
        <v>1</v>
      </c>
      <c r="U24">
        <v>0</v>
      </c>
      <c r="V24" t="s">
        <v>66</v>
      </c>
      <c r="W24">
        <v>0</v>
      </c>
      <c r="Z24">
        <v>0</v>
      </c>
      <c r="AA24">
        <v>0</v>
      </c>
    </row>
    <row r="25" spans="1:27" ht="15">
      <c r="A25" t="s">
        <v>203</v>
      </c>
      <c r="B25" t="s">
        <v>179</v>
      </c>
      <c r="C25" t="s">
        <v>180</v>
      </c>
      <c r="D25">
        <v>0</v>
      </c>
      <c r="E25" t="s">
        <v>91</v>
      </c>
      <c r="F25" t="s">
        <v>92</v>
      </c>
      <c r="G25" t="s">
        <v>53</v>
      </c>
      <c r="H25" t="s">
        <v>93</v>
      </c>
      <c r="I25" t="s">
        <v>94</v>
      </c>
      <c r="J25">
        <v>27</v>
      </c>
      <c r="K25">
        <v>0.0217</v>
      </c>
      <c r="L25" t="s">
        <v>32</v>
      </c>
      <c r="M25" t="s">
        <v>33</v>
      </c>
      <c r="N25">
        <v>0</v>
      </c>
      <c r="O25">
        <v>0</v>
      </c>
      <c r="P25">
        <v>0</v>
      </c>
      <c r="Q25">
        <v>0</v>
      </c>
      <c r="R25" t="s">
        <v>132</v>
      </c>
      <c r="S25">
        <v>1</v>
      </c>
      <c r="T25">
        <v>1</v>
      </c>
      <c r="U25">
        <v>0</v>
      </c>
      <c r="V25" t="s">
        <v>66</v>
      </c>
      <c r="W25">
        <v>0</v>
      </c>
      <c r="Y25" t="s">
        <v>33</v>
      </c>
      <c r="Z25">
        <v>50</v>
      </c>
      <c r="AA25">
        <v>0</v>
      </c>
    </row>
    <row r="26" spans="1:27" ht="15">
      <c r="A26" t="s">
        <v>204</v>
      </c>
      <c r="B26" t="s">
        <v>179</v>
      </c>
      <c r="C26" t="s">
        <v>180</v>
      </c>
      <c r="D26">
        <v>0</v>
      </c>
      <c r="E26" t="s">
        <v>95</v>
      </c>
      <c r="F26" t="s">
        <v>96</v>
      </c>
      <c r="G26" t="s">
        <v>53</v>
      </c>
      <c r="H26" t="s">
        <v>93</v>
      </c>
      <c r="I26" t="s">
        <v>94</v>
      </c>
      <c r="J26">
        <v>28</v>
      </c>
      <c r="K26">
        <v>0.0217</v>
      </c>
      <c r="L26" t="s">
        <v>32</v>
      </c>
      <c r="M26" t="s">
        <v>33</v>
      </c>
      <c r="N26">
        <v>0</v>
      </c>
      <c r="O26">
        <v>0</v>
      </c>
      <c r="P26">
        <v>0</v>
      </c>
      <c r="Q26">
        <v>0</v>
      </c>
      <c r="R26" t="s">
        <v>132</v>
      </c>
      <c r="S26">
        <v>1</v>
      </c>
      <c r="T26">
        <v>1</v>
      </c>
      <c r="U26">
        <v>0</v>
      </c>
      <c r="V26" t="s">
        <v>66</v>
      </c>
      <c r="W26">
        <v>0</v>
      </c>
      <c r="Y26" t="s">
        <v>33</v>
      </c>
      <c r="Z26">
        <v>50</v>
      </c>
      <c r="AA26">
        <v>0</v>
      </c>
    </row>
    <row r="27" spans="1:27" ht="15">
      <c r="A27" t="s">
        <v>205</v>
      </c>
      <c r="B27" t="s">
        <v>179</v>
      </c>
      <c r="C27" t="s">
        <v>180</v>
      </c>
      <c r="D27">
        <v>0</v>
      </c>
      <c r="E27" t="s">
        <v>97</v>
      </c>
      <c r="F27" t="s">
        <v>98</v>
      </c>
      <c r="G27" t="s">
        <v>53</v>
      </c>
      <c r="H27" t="s">
        <v>93</v>
      </c>
      <c r="I27" t="s">
        <v>94</v>
      </c>
      <c r="J27">
        <v>29</v>
      </c>
      <c r="K27">
        <v>0.0217</v>
      </c>
      <c r="L27" t="s">
        <v>32</v>
      </c>
      <c r="M27" t="s">
        <v>33</v>
      </c>
      <c r="N27">
        <v>0</v>
      </c>
      <c r="O27">
        <v>0</v>
      </c>
      <c r="P27">
        <v>0</v>
      </c>
      <c r="Q27">
        <v>0</v>
      </c>
      <c r="R27" t="s">
        <v>132</v>
      </c>
      <c r="S27">
        <v>1</v>
      </c>
      <c r="T27">
        <v>1</v>
      </c>
      <c r="U27">
        <v>0</v>
      </c>
      <c r="V27" t="s">
        <v>69</v>
      </c>
      <c r="W27">
        <v>0</v>
      </c>
      <c r="Y27" t="s">
        <v>33</v>
      </c>
      <c r="Z27">
        <v>50</v>
      </c>
      <c r="AA27">
        <v>0</v>
      </c>
    </row>
    <row r="28" spans="1:27" ht="15">
      <c r="A28" t="s">
        <v>206</v>
      </c>
      <c r="B28" t="s">
        <v>179</v>
      </c>
      <c r="C28" t="s">
        <v>180</v>
      </c>
      <c r="D28">
        <v>0</v>
      </c>
      <c r="E28" t="s">
        <v>99</v>
      </c>
      <c r="F28" t="s">
        <v>100</v>
      </c>
      <c r="G28" t="s">
        <v>53</v>
      </c>
      <c r="H28" t="s">
        <v>93</v>
      </c>
      <c r="I28" t="s">
        <v>94</v>
      </c>
      <c r="J28">
        <v>30</v>
      </c>
      <c r="K28">
        <v>0.0217</v>
      </c>
      <c r="L28" t="s">
        <v>32</v>
      </c>
      <c r="M28" t="s">
        <v>33</v>
      </c>
      <c r="N28">
        <v>0</v>
      </c>
      <c r="O28">
        <v>0</v>
      </c>
      <c r="P28">
        <v>0</v>
      </c>
      <c r="Q28">
        <v>0</v>
      </c>
      <c r="R28" t="s">
        <v>132</v>
      </c>
      <c r="S28">
        <v>1</v>
      </c>
      <c r="T28">
        <v>1</v>
      </c>
      <c r="U28">
        <v>0</v>
      </c>
      <c r="V28" t="s">
        <v>69</v>
      </c>
      <c r="W28">
        <v>0</v>
      </c>
      <c r="Y28" t="s">
        <v>33</v>
      </c>
      <c r="Z28">
        <v>50</v>
      </c>
      <c r="AA28">
        <v>0</v>
      </c>
    </row>
    <row r="29" spans="1:27" ht="15">
      <c r="A29" t="s">
        <v>207</v>
      </c>
      <c r="B29" t="s">
        <v>179</v>
      </c>
      <c r="C29" t="s">
        <v>180</v>
      </c>
      <c r="D29">
        <v>1.085</v>
      </c>
      <c r="E29" t="s">
        <v>101</v>
      </c>
      <c r="F29" t="s">
        <v>102</v>
      </c>
      <c r="G29" t="s">
        <v>53</v>
      </c>
      <c r="H29" t="s">
        <v>93</v>
      </c>
      <c r="I29" t="s">
        <v>94</v>
      </c>
      <c r="J29">
        <v>31</v>
      </c>
      <c r="K29">
        <v>0.0217</v>
      </c>
      <c r="L29" t="s">
        <v>32</v>
      </c>
      <c r="M29" t="s">
        <v>33</v>
      </c>
      <c r="N29">
        <v>50</v>
      </c>
      <c r="O29">
        <v>50</v>
      </c>
      <c r="P29">
        <v>0</v>
      </c>
      <c r="Q29">
        <v>0</v>
      </c>
      <c r="R29" t="s">
        <v>132</v>
      </c>
      <c r="S29">
        <v>1</v>
      </c>
      <c r="T29">
        <v>1</v>
      </c>
      <c r="U29">
        <v>0</v>
      </c>
      <c r="V29" t="s">
        <v>34</v>
      </c>
      <c r="W29">
        <v>1</v>
      </c>
      <c r="Y29" t="s">
        <v>33</v>
      </c>
      <c r="Z29">
        <v>50</v>
      </c>
      <c r="AA29">
        <v>50</v>
      </c>
    </row>
    <row r="30" spans="1:27" ht="15">
      <c r="A30" t="s">
        <v>208</v>
      </c>
      <c r="B30" t="s">
        <v>179</v>
      </c>
      <c r="C30" t="s">
        <v>180</v>
      </c>
      <c r="D30">
        <v>1.085</v>
      </c>
      <c r="E30" t="s">
        <v>103</v>
      </c>
      <c r="F30" t="s">
        <v>104</v>
      </c>
      <c r="G30" t="s">
        <v>53</v>
      </c>
      <c r="H30" t="s">
        <v>93</v>
      </c>
      <c r="I30" t="s">
        <v>94</v>
      </c>
      <c r="J30">
        <v>32</v>
      </c>
      <c r="K30">
        <v>0.0217</v>
      </c>
      <c r="L30" t="s">
        <v>32</v>
      </c>
      <c r="M30" t="s">
        <v>33</v>
      </c>
      <c r="N30">
        <v>50</v>
      </c>
      <c r="O30">
        <v>50</v>
      </c>
      <c r="P30">
        <v>0</v>
      </c>
      <c r="Q30">
        <v>0</v>
      </c>
      <c r="R30" t="s">
        <v>132</v>
      </c>
      <c r="S30">
        <v>1</v>
      </c>
      <c r="T30">
        <v>1</v>
      </c>
      <c r="U30">
        <v>0</v>
      </c>
      <c r="V30" t="s">
        <v>34</v>
      </c>
      <c r="W30">
        <v>1</v>
      </c>
      <c r="Y30" t="s">
        <v>33</v>
      </c>
      <c r="Z30">
        <v>50</v>
      </c>
      <c r="AA30">
        <v>50</v>
      </c>
    </row>
    <row r="31" spans="1:27" ht="15">
      <c r="A31" t="s">
        <v>209</v>
      </c>
      <c r="B31" t="s">
        <v>179</v>
      </c>
      <c r="C31" t="s">
        <v>180</v>
      </c>
      <c r="D31">
        <v>0</v>
      </c>
      <c r="E31" t="s">
        <v>105</v>
      </c>
      <c r="F31" t="s">
        <v>106</v>
      </c>
      <c r="G31" t="s">
        <v>53</v>
      </c>
      <c r="H31" t="s">
        <v>45</v>
      </c>
      <c r="I31" t="s">
        <v>107</v>
      </c>
      <c r="J31">
        <v>33</v>
      </c>
      <c r="K31">
        <v>0.0325</v>
      </c>
      <c r="L31" t="s">
        <v>32</v>
      </c>
      <c r="N31">
        <v>0</v>
      </c>
      <c r="O31">
        <v>0</v>
      </c>
      <c r="P31">
        <v>0</v>
      </c>
      <c r="Q31">
        <v>0</v>
      </c>
      <c r="R31" t="s">
        <v>132</v>
      </c>
      <c r="S31">
        <v>1</v>
      </c>
      <c r="T31">
        <v>1</v>
      </c>
      <c r="U31">
        <v>0</v>
      </c>
      <c r="V31" t="s">
        <v>66</v>
      </c>
      <c r="W31">
        <v>0</v>
      </c>
      <c r="Z31">
        <v>0</v>
      </c>
      <c r="AA31">
        <v>0</v>
      </c>
    </row>
    <row r="32" spans="1:27" ht="15">
      <c r="A32" t="s">
        <v>210</v>
      </c>
      <c r="B32" t="s">
        <v>179</v>
      </c>
      <c r="C32" t="s">
        <v>180</v>
      </c>
      <c r="D32">
        <v>0</v>
      </c>
      <c r="E32" t="s">
        <v>108</v>
      </c>
      <c r="F32" t="s">
        <v>109</v>
      </c>
      <c r="G32" t="s">
        <v>53</v>
      </c>
      <c r="H32" t="s">
        <v>45</v>
      </c>
      <c r="I32" t="s">
        <v>107</v>
      </c>
      <c r="J32">
        <v>34</v>
      </c>
      <c r="K32">
        <v>0.0325</v>
      </c>
      <c r="L32" t="s">
        <v>32</v>
      </c>
      <c r="N32">
        <v>0</v>
      </c>
      <c r="O32">
        <v>0</v>
      </c>
      <c r="P32">
        <v>0</v>
      </c>
      <c r="Q32">
        <v>0</v>
      </c>
      <c r="R32" t="s">
        <v>132</v>
      </c>
      <c r="S32">
        <v>1</v>
      </c>
      <c r="T32">
        <v>1</v>
      </c>
      <c r="U32">
        <v>0</v>
      </c>
      <c r="V32" t="s">
        <v>66</v>
      </c>
      <c r="W32">
        <v>0</v>
      </c>
      <c r="Z32">
        <v>0</v>
      </c>
      <c r="AA32">
        <v>0</v>
      </c>
    </row>
    <row r="33" spans="1:27" ht="15">
      <c r="A33" t="s">
        <v>211</v>
      </c>
      <c r="B33" t="s">
        <v>179</v>
      </c>
      <c r="C33" t="s">
        <v>180</v>
      </c>
      <c r="D33">
        <v>0</v>
      </c>
      <c r="E33" t="s">
        <v>110</v>
      </c>
      <c r="F33" t="s">
        <v>111</v>
      </c>
      <c r="G33" t="s">
        <v>53</v>
      </c>
      <c r="H33" t="s">
        <v>45</v>
      </c>
      <c r="I33" t="s">
        <v>107</v>
      </c>
      <c r="J33">
        <v>35</v>
      </c>
      <c r="K33">
        <v>0.0325</v>
      </c>
      <c r="L33" t="s">
        <v>32</v>
      </c>
      <c r="N33">
        <v>0</v>
      </c>
      <c r="O33">
        <v>0</v>
      </c>
      <c r="P33">
        <v>0</v>
      </c>
      <c r="Q33">
        <v>0</v>
      </c>
      <c r="R33" t="s">
        <v>132</v>
      </c>
      <c r="S33">
        <v>1</v>
      </c>
      <c r="T33">
        <v>1</v>
      </c>
      <c r="U33">
        <v>0</v>
      </c>
      <c r="V33" t="s">
        <v>66</v>
      </c>
      <c r="W33">
        <v>0</v>
      </c>
      <c r="Z33">
        <v>0</v>
      </c>
      <c r="AA33">
        <v>0</v>
      </c>
    </row>
    <row r="34" spans="1:27" ht="15">
      <c r="A34" t="s">
        <v>212</v>
      </c>
      <c r="B34" t="s">
        <v>179</v>
      </c>
      <c r="C34" t="s">
        <v>180</v>
      </c>
      <c r="D34">
        <v>0</v>
      </c>
      <c r="E34" t="s">
        <v>112</v>
      </c>
      <c r="F34" t="s">
        <v>113</v>
      </c>
      <c r="G34" t="s">
        <v>53</v>
      </c>
      <c r="H34" t="s">
        <v>45</v>
      </c>
      <c r="I34" t="s">
        <v>107</v>
      </c>
      <c r="J34">
        <v>36</v>
      </c>
      <c r="K34">
        <v>0.0325</v>
      </c>
      <c r="L34" t="s">
        <v>32</v>
      </c>
      <c r="N34">
        <v>0</v>
      </c>
      <c r="O34">
        <v>0</v>
      </c>
      <c r="P34">
        <v>0</v>
      </c>
      <c r="Q34">
        <v>0</v>
      </c>
      <c r="R34" t="s">
        <v>132</v>
      </c>
      <c r="S34">
        <v>1</v>
      </c>
      <c r="T34">
        <v>1</v>
      </c>
      <c r="U34">
        <v>0</v>
      </c>
      <c r="V34" t="s">
        <v>66</v>
      </c>
      <c r="W34">
        <v>0</v>
      </c>
      <c r="Z34">
        <v>0</v>
      </c>
      <c r="AA34">
        <v>0</v>
      </c>
    </row>
    <row r="35" spans="1:27" ht="15">
      <c r="A35" t="s">
        <v>213</v>
      </c>
      <c r="B35" t="s">
        <v>179</v>
      </c>
      <c r="C35" t="s">
        <v>180</v>
      </c>
      <c r="D35">
        <v>0</v>
      </c>
      <c r="E35" t="s">
        <v>114</v>
      </c>
      <c r="F35" t="s">
        <v>115</v>
      </c>
      <c r="G35" t="s">
        <v>53</v>
      </c>
      <c r="H35" t="s">
        <v>116</v>
      </c>
      <c r="I35" t="s">
        <v>117</v>
      </c>
      <c r="J35">
        <v>37</v>
      </c>
      <c r="K35">
        <v>0.0433</v>
      </c>
      <c r="L35" t="s">
        <v>32</v>
      </c>
      <c r="N35">
        <v>0</v>
      </c>
      <c r="O35">
        <v>0</v>
      </c>
      <c r="P35">
        <v>0</v>
      </c>
      <c r="Q35">
        <v>0</v>
      </c>
      <c r="R35" t="s">
        <v>132</v>
      </c>
      <c r="S35">
        <v>1</v>
      </c>
      <c r="T35">
        <v>1</v>
      </c>
      <c r="U35">
        <v>0</v>
      </c>
      <c r="V35" t="s">
        <v>66</v>
      </c>
      <c r="W35">
        <v>0</v>
      </c>
      <c r="Z35">
        <v>0</v>
      </c>
      <c r="AA35">
        <v>0</v>
      </c>
    </row>
    <row r="36" spans="1:27" ht="15">
      <c r="A36" t="s">
        <v>214</v>
      </c>
      <c r="B36" t="s">
        <v>179</v>
      </c>
      <c r="C36" t="s">
        <v>180</v>
      </c>
      <c r="D36">
        <v>0</v>
      </c>
      <c r="E36" t="s">
        <v>118</v>
      </c>
      <c r="F36" t="s">
        <v>119</v>
      </c>
      <c r="G36" t="s">
        <v>53</v>
      </c>
      <c r="H36" t="s">
        <v>116</v>
      </c>
      <c r="I36" t="s">
        <v>117</v>
      </c>
      <c r="J36">
        <v>38</v>
      </c>
      <c r="K36">
        <v>0.0433</v>
      </c>
      <c r="L36" t="s">
        <v>32</v>
      </c>
      <c r="M36" t="s">
        <v>33</v>
      </c>
      <c r="N36">
        <v>0</v>
      </c>
      <c r="O36">
        <v>0</v>
      </c>
      <c r="P36">
        <v>0</v>
      </c>
      <c r="Q36">
        <v>0</v>
      </c>
      <c r="R36" t="s">
        <v>132</v>
      </c>
      <c r="S36">
        <v>1</v>
      </c>
      <c r="T36">
        <v>1</v>
      </c>
      <c r="U36">
        <v>0</v>
      </c>
      <c r="V36" t="s">
        <v>66</v>
      </c>
      <c r="W36">
        <v>0</v>
      </c>
      <c r="Y36" t="s">
        <v>33</v>
      </c>
      <c r="Z36">
        <v>50</v>
      </c>
      <c r="AA36">
        <v>0</v>
      </c>
    </row>
    <row r="37" spans="1:27" ht="15">
      <c r="A37" t="s">
        <v>215</v>
      </c>
      <c r="B37" t="s">
        <v>179</v>
      </c>
      <c r="C37" t="s">
        <v>180</v>
      </c>
      <c r="D37">
        <v>0</v>
      </c>
      <c r="E37" t="s">
        <v>120</v>
      </c>
      <c r="F37" t="s">
        <v>121</v>
      </c>
      <c r="G37" t="s">
        <v>53</v>
      </c>
      <c r="H37" t="s">
        <v>116</v>
      </c>
      <c r="I37" t="s">
        <v>117</v>
      </c>
      <c r="J37">
        <v>39</v>
      </c>
      <c r="K37">
        <v>0.0433</v>
      </c>
      <c r="L37" t="s">
        <v>32</v>
      </c>
      <c r="M37" t="s">
        <v>33</v>
      </c>
      <c r="N37">
        <v>0</v>
      </c>
      <c r="O37">
        <v>0</v>
      </c>
      <c r="P37">
        <v>0</v>
      </c>
      <c r="Q37">
        <v>0</v>
      </c>
      <c r="R37" t="s">
        <v>132</v>
      </c>
      <c r="S37">
        <v>1</v>
      </c>
      <c r="T37">
        <v>1</v>
      </c>
      <c r="U37">
        <v>0</v>
      </c>
      <c r="V37" t="s">
        <v>66</v>
      </c>
      <c r="W37">
        <v>0</v>
      </c>
      <c r="Y37" t="s">
        <v>33</v>
      </c>
      <c r="Z37">
        <v>50</v>
      </c>
      <c r="AA37">
        <v>0</v>
      </c>
    </row>
    <row r="38" spans="1:27" ht="15">
      <c r="A38" t="s">
        <v>216</v>
      </c>
      <c r="B38" t="s">
        <v>179</v>
      </c>
      <c r="C38" t="s">
        <v>180</v>
      </c>
      <c r="D38">
        <v>2.219778</v>
      </c>
      <c r="E38" t="s">
        <v>122</v>
      </c>
      <c r="F38" t="s">
        <v>123</v>
      </c>
      <c r="G38" t="s">
        <v>124</v>
      </c>
      <c r="I38" t="s">
        <v>125</v>
      </c>
      <c r="J38">
        <v>1</v>
      </c>
      <c r="K38">
        <v>0.0333</v>
      </c>
      <c r="L38" t="s">
        <v>32</v>
      </c>
      <c r="M38" t="s">
        <v>126</v>
      </c>
      <c r="N38">
        <v>66.66</v>
      </c>
      <c r="O38">
        <v>66.66</v>
      </c>
      <c r="P38">
        <v>0</v>
      </c>
      <c r="Q38">
        <v>0</v>
      </c>
      <c r="R38" t="s">
        <v>132</v>
      </c>
      <c r="S38">
        <v>1</v>
      </c>
      <c r="T38">
        <v>1</v>
      </c>
      <c r="U38">
        <v>0</v>
      </c>
      <c r="W38">
        <v>0</v>
      </c>
      <c r="X38">
        <v>66.66</v>
      </c>
      <c r="Z38">
        <v>0</v>
      </c>
      <c r="AA38">
        <v>66.66</v>
      </c>
    </row>
    <row r="39" spans="1:27" ht="15">
      <c r="A39" t="s">
        <v>217</v>
      </c>
      <c r="B39" t="s">
        <v>179</v>
      </c>
      <c r="C39" t="s">
        <v>180</v>
      </c>
      <c r="D39">
        <v>1.0323</v>
      </c>
      <c r="E39" t="s">
        <v>127</v>
      </c>
      <c r="F39" t="s">
        <v>128</v>
      </c>
      <c r="G39" t="s">
        <v>124</v>
      </c>
      <c r="I39" t="s">
        <v>125</v>
      </c>
      <c r="J39">
        <v>2</v>
      </c>
      <c r="K39">
        <v>0.0333</v>
      </c>
      <c r="L39" t="s">
        <v>32</v>
      </c>
      <c r="M39" t="s">
        <v>126</v>
      </c>
      <c r="N39">
        <v>31</v>
      </c>
      <c r="O39">
        <v>31</v>
      </c>
      <c r="P39">
        <v>0</v>
      </c>
      <c r="Q39">
        <v>0</v>
      </c>
      <c r="R39" t="s">
        <v>132</v>
      </c>
      <c r="S39">
        <v>1</v>
      </c>
      <c r="T39">
        <v>1</v>
      </c>
      <c r="U39">
        <v>0</v>
      </c>
      <c r="W39">
        <v>0</v>
      </c>
      <c r="X39">
        <v>31</v>
      </c>
      <c r="Z39">
        <v>0</v>
      </c>
      <c r="AA39">
        <v>31</v>
      </c>
    </row>
    <row r="40" spans="1:27" ht="15">
      <c r="A40" t="s">
        <v>218</v>
      </c>
      <c r="B40" t="s">
        <v>179</v>
      </c>
      <c r="C40" t="s">
        <v>180</v>
      </c>
      <c r="D40">
        <v>0</v>
      </c>
      <c r="E40" t="s">
        <v>129</v>
      </c>
      <c r="F40" t="s">
        <v>130</v>
      </c>
      <c r="G40" t="s">
        <v>124</v>
      </c>
      <c r="I40" t="s">
        <v>125</v>
      </c>
      <c r="J40">
        <v>3</v>
      </c>
      <c r="K40">
        <v>0.0333</v>
      </c>
      <c r="L40" t="s">
        <v>32</v>
      </c>
      <c r="M40" t="s">
        <v>126</v>
      </c>
      <c r="N40">
        <v>0</v>
      </c>
      <c r="O40">
        <v>0</v>
      </c>
      <c r="P40">
        <v>0</v>
      </c>
      <c r="Q40">
        <v>0</v>
      </c>
      <c r="R40" t="s">
        <v>132</v>
      </c>
      <c r="S40">
        <v>1</v>
      </c>
      <c r="T40">
        <v>1</v>
      </c>
      <c r="U40">
        <v>0</v>
      </c>
      <c r="W40">
        <v>0</v>
      </c>
      <c r="X40">
        <v>0</v>
      </c>
      <c r="Z40">
        <v>0</v>
      </c>
      <c r="AA40">
        <v>0</v>
      </c>
    </row>
    <row r="41" spans="1:27" ht="15">
      <c r="A41" t="s">
        <v>342</v>
      </c>
      <c r="B41" t="s">
        <v>343</v>
      </c>
      <c r="C41" t="s">
        <v>344</v>
      </c>
      <c r="D41">
        <v>2.5</v>
      </c>
      <c r="E41" t="s">
        <v>27</v>
      </c>
      <c r="F41" t="s">
        <v>28</v>
      </c>
      <c r="G41" t="s">
        <v>29</v>
      </c>
      <c r="H41" t="s">
        <v>30</v>
      </c>
      <c r="I41" t="s">
        <v>31</v>
      </c>
      <c r="J41">
        <v>4</v>
      </c>
      <c r="K41">
        <v>0.025</v>
      </c>
      <c r="L41" t="s">
        <v>131</v>
      </c>
      <c r="M41" t="s">
        <v>131</v>
      </c>
      <c r="N41">
        <v>50</v>
      </c>
      <c r="O41">
        <v>100</v>
      </c>
      <c r="P41">
        <v>100</v>
      </c>
      <c r="Q41">
        <v>50</v>
      </c>
      <c r="R41" t="s">
        <v>132</v>
      </c>
      <c r="S41">
        <v>1</v>
      </c>
      <c r="T41">
        <v>1</v>
      </c>
      <c r="U41">
        <v>50</v>
      </c>
      <c r="AA41">
        <v>0</v>
      </c>
    </row>
    <row r="42" spans="1:27" ht="15">
      <c r="A42" t="s">
        <v>346</v>
      </c>
      <c r="B42" t="s">
        <v>343</v>
      </c>
      <c r="C42" t="s">
        <v>344</v>
      </c>
      <c r="D42">
        <v>2.5</v>
      </c>
      <c r="E42" t="s">
        <v>37</v>
      </c>
      <c r="F42" t="s">
        <v>38</v>
      </c>
      <c r="G42" t="s">
        <v>29</v>
      </c>
      <c r="H42" t="s">
        <v>30</v>
      </c>
      <c r="I42" t="s">
        <v>31</v>
      </c>
      <c r="J42">
        <v>6</v>
      </c>
      <c r="K42">
        <v>0.025</v>
      </c>
      <c r="L42" t="s">
        <v>131</v>
      </c>
      <c r="M42" t="s">
        <v>131</v>
      </c>
      <c r="N42">
        <v>50</v>
      </c>
      <c r="O42">
        <v>100</v>
      </c>
      <c r="P42">
        <v>100</v>
      </c>
      <c r="Q42">
        <v>50</v>
      </c>
      <c r="R42" t="s">
        <v>132</v>
      </c>
      <c r="S42">
        <v>1</v>
      </c>
      <c r="T42">
        <v>1</v>
      </c>
      <c r="U42">
        <v>50</v>
      </c>
      <c r="AA42">
        <v>0</v>
      </c>
    </row>
    <row r="43" spans="1:27" ht="15">
      <c r="A43" t="s">
        <v>347</v>
      </c>
      <c r="B43" t="s">
        <v>343</v>
      </c>
      <c r="C43" t="s">
        <v>344</v>
      </c>
      <c r="D43">
        <v>2.5</v>
      </c>
      <c r="E43" t="s">
        <v>39</v>
      </c>
      <c r="F43" t="s">
        <v>40</v>
      </c>
      <c r="G43" t="s">
        <v>29</v>
      </c>
      <c r="H43" t="s">
        <v>30</v>
      </c>
      <c r="I43" t="s">
        <v>31</v>
      </c>
      <c r="J43">
        <v>7</v>
      </c>
      <c r="K43">
        <v>0.025</v>
      </c>
      <c r="L43" t="s">
        <v>131</v>
      </c>
      <c r="M43" t="s">
        <v>131</v>
      </c>
      <c r="N43">
        <v>50</v>
      </c>
      <c r="O43">
        <v>100</v>
      </c>
      <c r="P43">
        <v>100</v>
      </c>
      <c r="Q43">
        <v>50</v>
      </c>
      <c r="R43" t="s">
        <v>132</v>
      </c>
      <c r="S43">
        <v>1</v>
      </c>
      <c r="T43">
        <v>1</v>
      </c>
      <c r="U43">
        <v>50</v>
      </c>
      <c r="AA43">
        <v>0</v>
      </c>
    </row>
    <row r="44" spans="1:27" ht="15">
      <c r="A44" t="s">
        <v>348</v>
      </c>
      <c r="B44" t="s">
        <v>343</v>
      </c>
      <c r="C44" t="s">
        <v>344</v>
      </c>
      <c r="D44">
        <v>2.375</v>
      </c>
      <c r="E44" t="s">
        <v>41</v>
      </c>
      <c r="F44" t="s">
        <v>42</v>
      </c>
      <c r="G44" t="s">
        <v>29</v>
      </c>
      <c r="H44" t="s">
        <v>135</v>
      </c>
      <c r="I44" t="s">
        <v>136</v>
      </c>
      <c r="J44">
        <v>8</v>
      </c>
      <c r="K44">
        <v>0.025</v>
      </c>
      <c r="L44" t="s">
        <v>131</v>
      </c>
      <c r="M44" t="s">
        <v>131</v>
      </c>
      <c r="N44">
        <v>50</v>
      </c>
      <c r="O44">
        <v>95</v>
      </c>
      <c r="P44">
        <v>90</v>
      </c>
      <c r="Q44">
        <v>45</v>
      </c>
      <c r="R44" t="s">
        <v>132</v>
      </c>
      <c r="S44">
        <v>1</v>
      </c>
      <c r="T44">
        <v>1</v>
      </c>
      <c r="U44">
        <v>45</v>
      </c>
      <c r="AA44">
        <v>0</v>
      </c>
    </row>
    <row r="45" spans="1:27" ht="15">
      <c r="A45" t="s">
        <v>350</v>
      </c>
      <c r="B45" t="s">
        <v>343</v>
      </c>
      <c r="C45" t="s">
        <v>344</v>
      </c>
      <c r="D45">
        <v>4.17</v>
      </c>
      <c r="E45" t="s">
        <v>47</v>
      </c>
      <c r="F45" t="s">
        <v>48</v>
      </c>
      <c r="G45" t="s">
        <v>29</v>
      </c>
      <c r="H45" t="s">
        <v>133</v>
      </c>
      <c r="I45" t="s">
        <v>134</v>
      </c>
      <c r="J45">
        <v>10</v>
      </c>
      <c r="K45">
        <v>0.0417</v>
      </c>
      <c r="L45" t="s">
        <v>131</v>
      </c>
      <c r="M45" t="s">
        <v>131</v>
      </c>
      <c r="N45">
        <v>50</v>
      </c>
      <c r="O45">
        <v>100</v>
      </c>
      <c r="P45">
        <v>100</v>
      </c>
      <c r="Q45">
        <v>50</v>
      </c>
      <c r="R45" t="s">
        <v>132</v>
      </c>
      <c r="S45">
        <v>1</v>
      </c>
      <c r="T45">
        <v>1</v>
      </c>
      <c r="U45">
        <v>50</v>
      </c>
      <c r="AA45">
        <v>0</v>
      </c>
    </row>
    <row r="46" spans="1:27" ht="15">
      <c r="A46" t="s">
        <v>351</v>
      </c>
      <c r="B46" t="s">
        <v>343</v>
      </c>
      <c r="C46" t="s">
        <v>344</v>
      </c>
      <c r="D46">
        <v>4.17</v>
      </c>
      <c r="E46" t="s">
        <v>49</v>
      </c>
      <c r="F46" t="s">
        <v>50</v>
      </c>
      <c r="G46" t="s">
        <v>29</v>
      </c>
      <c r="H46" t="s">
        <v>45</v>
      </c>
      <c r="I46" t="s">
        <v>46</v>
      </c>
      <c r="J46">
        <v>11</v>
      </c>
      <c r="K46">
        <v>0.0417</v>
      </c>
      <c r="L46" t="s">
        <v>131</v>
      </c>
      <c r="M46" t="s">
        <v>131</v>
      </c>
      <c r="N46">
        <v>50</v>
      </c>
      <c r="O46">
        <v>100</v>
      </c>
      <c r="P46">
        <v>100</v>
      </c>
      <c r="Q46">
        <v>50</v>
      </c>
      <c r="R46" t="s">
        <v>132</v>
      </c>
      <c r="S46">
        <v>1</v>
      </c>
      <c r="T46">
        <v>1</v>
      </c>
      <c r="U46">
        <v>50</v>
      </c>
      <c r="AA46">
        <v>0</v>
      </c>
    </row>
    <row r="47" spans="1:27" ht="15">
      <c r="A47" t="s">
        <v>352</v>
      </c>
      <c r="B47" t="s">
        <v>343</v>
      </c>
      <c r="C47" t="s">
        <v>344</v>
      </c>
      <c r="D47">
        <v>1.63</v>
      </c>
      <c r="E47" t="s">
        <v>51</v>
      </c>
      <c r="F47" t="s">
        <v>52</v>
      </c>
      <c r="G47" t="s">
        <v>53</v>
      </c>
      <c r="H47" t="s">
        <v>54</v>
      </c>
      <c r="I47" t="s">
        <v>55</v>
      </c>
      <c r="J47">
        <v>12</v>
      </c>
      <c r="K47">
        <v>0.0163</v>
      </c>
      <c r="L47" t="s">
        <v>131</v>
      </c>
      <c r="M47" t="s">
        <v>131</v>
      </c>
      <c r="N47">
        <v>50</v>
      </c>
      <c r="O47">
        <v>100</v>
      </c>
      <c r="P47">
        <v>100</v>
      </c>
      <c r="Q47">
        <v>50</v>
      </c>
      <c r="R47" t="s">
        <v>132</v>
      </c>
      <c r="S47">
        <v>1</v>
      </c>
      <c r="T47">
        <v>1</v>
      </c>
      <c r="U47">
        <v>50</v>
      </c>
      <c r="AA47">
        <v>0</v>
      </c>
    </row>
    <row r="48" spans="1:27" ht="15">
      <c r="A48" t="s">
        <v>353</v>
      </c>
      <c r="B48" t="s">
        <v>343</v>
      </c>
      <c r="C48" t="s">
        <v>344</v>
      </c>
      <c r="D48">
        <v>1.63</v>
      </c>
      <c r="E48" t="s">
        <v>57</v>
      </c>
      <c r="F48" t="s">
        <v>58</v>
      </c>
      <c r="G48" t="s">
        <v>53</v>
      </c>
      <c r="H48" t="s">
        <v>54</v>
      </c>
      <c r="I48" t="s">
        <v>55</v>
      </c>
      <c r="J48">
        <v>13</v>
      </c>
      <c r="K48">
        <v>0.0163</v>
      </c>
      <c r="L48" t="s">
        <v>131</v>
      </c>
      <c r="M48" t="s">
        <v>131</v>
      </c>
      <c r="N48">
        <v>50</v>
      </c>
      <c r="O48">
        <v>100</v>
      </c>
      <c r="P48">
        <v>100</v>
      </c>
      <c r="Q48">
        <v>50</v>
      </c>
      <c r="R48" t="s">
        <v>132</v>
      </c>
      <c r="S48">
        <v>1</v>
      </c>
      <c r="T48">
        <v>1</v>
      </c>
      <c r="U48">
        <v>50</v>
      </c>
      <c r="AA48">
        <v>0</v>
      </c>
    </row>
    <row r="49" spans="1:27" ht="15">
      <c r="A49" t="s">
        <v>354</v>
      </c>
      <c r="B49" t="s">
        <v>343</v>
      </c>
      <c r="C49" t="s">
        <v>344</v>
      </c>
      <c r="D49">
        <v>1.62429365733113</v>
      </c>
      <c r="E49" t="s">
        <v>59</v>
      </c>
      <c r="F49" t="s">
        <v>60</v>
      </c>
      <c r="G49" t="s">
        <v>53</v>
      </c>
      <c r="H49" t="s">
        <v>54</v>
      </c>
      <c r="I49" t="s">
        <v>55</v>
      </c>
      <c r="J49">
        <v>14</v>
      </c>
      <c r="K49">
        <v>0.0163</v>
      </c>
      <c r="L49" t="s">
        <v>131</v>
      </c>
      <c r="M49" t="s">
        <v>131</v>
      </c>
      <c r="N49">
        <v>50</v>
      </c>
      <c r="O49">
        <v>99.6499176277</v>
      </c>
      <c r="P49">
        <v>99.2998352554</v>
      </c>
      <c r="Q49">
        <v>49.6499176277</v>
      </c>
      <c r="R49" t="s">
        <v>132</v>
      </c>
      <c r="S49">
        <v>1</v>
      </c>
      <c r="T49">
        <v>1</v>
      </c>
      <c r="U49">
        <v>49.6499176277</v>
      </c>
      <c r="AA49">
        <v>0</v>
      </c>
    </row>
    <row r="50" spans="1:27" ht="15">
      <c r="A50" t="s">
        <v>355</v>
      </c>
      <c r="B50" t="s">
        <v>343</v>
      </c>
      <c r="C50" t="s">
        <v>344</v>
      </c>
      <c r="D50">
        <v>1.47391474464579</v>
      </c>
      <c r="E50" t="s">
        <v>62</v>
      </c>
      <c r="F50" t="s">
        <v>63</v>
      </c>
      <c r="G50" t="s">
        <v>53</v>
      </c>
      <c r="H50" t="s">
        <v>54</v>
      </c>
      <c r="I50" t="s">
        <v>55</v>
      </c>
      <c r="J50">
        <v>15</v>
      </c>
      <c r="K50">
        <v>0.0163</v>
      </c>
      <c r="L50" t="s">
        <v>131</v>
      </c>
      <c r="M50" t="s">
        <v>131</v>
      </c>
      <c r="N50">
        <v>50</v>
      </c>
      <c r="O50">
        <v>90.4242174629</v>
      </c>
      <c r="P50">
        <v>80.8484349259</v>
      </c>
      <c r="Q50">
        <v>40.4242174629</v>
      </c>
      <c r="R50" t="s">
        <v>132</v>
      </c>
      <c r="S50">
        <v>1</v>
      </c>
      <c r="T50">
        <v>1</v>
      </c>
      <c r="U50">
        <v>40.4242174629</v>
      </c>
      <c r="AA50">
        <v>0</v>
      </c>
    </row>
    <row r="51" spans="1:27" ht="15">
      <c r="A51" t="s">
        <v>356</v>
      </c>
      <c r="B51" t="s">
        <v>343</v>
      </c>
      <c r="C51" t="s">
        <v>344</v>
      </c>
      <c r="D51">
        <v>1.63</v>
      </c>
      <c r="E51" t="s">
        <v>64</v>
      </c>
      <c r="F51" t="s">
        <v>65</v>
      </c>
      <c r="G51" t="s">
        <v>53</v>
      </c>
      <c r="H51" t="s">
        <v>54</v>
      </c>
      <c r="I51" t="s">
        <v>55</v>
      </c>
      <c r="J51">
        <v>16</v>
      </c>
      <c r="K51">
        <v>0.0163</v>
      </c>
      <c r="L51" t="s">
        <v>131</v>
      </c>
      <c r="M51" t="s">
        <v>131</v>
      </c>
      <c r="N51">
        <v>50</v>
      </c>
      <c r="O51">
        <v>100</v>
      </c>
      <c r="P51">
        <v>100</v>
      </c>
      <c r="Q51">
        <v>50</v>
      </c>
      <c r="R51" t="s">
        <v>132</v>
      </c>
      <c r="S51">
        <v>1</v>
      </c>
      <c r="T51">
        <v>1</v>
      </c>
      <c r="U51">
        <v>50</v>
      </c>
      <c r="AA51">
        <v>0</v>
      </c>
    </row>
    <row r="52" spans="1:27" ht="15">
      <c r="A52" t="s">
        <v>357</v>
      </c>
      <c r="B52" t="s">
        <v>343</v>
      </c>
      <c r="C52" t="s">
        <v>344</v>
      </c>
      <c r="D52">
        <v>1.63</v>
      </c>
      <c r="E52" t="s">
        <v>67</v>
      </c>
      <c r="F52" t="s">
        <v>68</v>
      </c>
      <c r="G52" t="s">
        <v>53</v>
      </c>
      <c r="H52" t="s">
        <v>54</v>
      </c>
      <c r="I52" t="s">
        <v>55</v>
      </c>
      <c r="J52">
        <v>17</v>
      </c>
      <c r="K52">
        <v>0.0163</v>
      </c>
      <c r="L52" t="s">
        <v>131</v>
      </c>
      <c r="M52" t="s">
        <v>131</v>
      </c>
      <c r="N52">
        <v>50</v>
      </c>
      <c r="O52">
        <v>100</v>
      </c>
      <c r="P52">
        <v>100</v>
      </c>
      <c r="Q52">
        <v>50</v>
      </c>
      <c r="R52" t="s">
        <v>132</v>
      </c>
      <c r="S52">
        <v>1</v>
      </c>
      <c r="T52">
        <v>1</v>
      </c>
      <c r="U52">
        <v>50</v>
      </c>
      <c r="AA52">
        <v>0</v>
      </c>
    </row>
    <row r="53" spans="1:27" ht="15">
      <c r="A53" t="s">
        <v>358</v>
      </c>
      <c r="B53" t="s">
        <v>343</v>
      </c>
      <c r="C53" t="s">
        <v>344</v>
      </c>
      <c r="D53">
        <v>1.63</v>
      </c>
      <c r="E53" t="s">
        <v>70</v>
      </c>
      <c r="F53" t="s">
        <v>71</v>
      </c>
      <c r="G53" t="s">
        <v>53</v>
      </c>
      <c r="H53" t="s">
        <v>54</v>
      </c>
      <c r="I53" t="s">
        <v>55</v>
      </c>
      <c r="J53">
        <v>18</v>
      </c>
      <c r="K53">
        <v>0.0163</v>
      </c>
      <c r="L53" t="s">
        <v>131</v>
      </c>
      <c r="M53" t="s">
        <v>131</v>
      </c>
      <c r="N53">
        <v>50</v>
      </c>
      <c r="O53">
        <v>100</v>
      </c>
      <c r="P53">
        <v>100</v>
      </c>
      <c r="Q53">
        <v>50</v>
      </c>
      <c r="R53" t="s">
        <v>132</v>
      </c>
      <c r="S53">
        <v>1</v>
      </c>
      <c r="T53">
        <v>1</v>
      </c>
      <c r="U53">
        <v>50</v>
      </c>
      <c r="AA53">
        <v>0</v>
      </c>
    </row>
    <row r="54" spans="1:27" ht="15">
      <c r="A54" t="s">
        <v>359</v>
      </c>
      <c r="B54" t="s">
        <v>343</v>
      </c>
      <c r="C54" t="s">
        <v>344</v>
      </c>
      <c r="D54">
        <v>1.63</v>
      </c>
      <c r="E54" t="s">
        <v>72</v>
      </c>
      <c r="F54" t="s">
        <v>73</v>
      </c>
      <c r="G54" t="s">
        <v>53</v>
      </c>
      <c r="H54" t="s">
        <v>54</v>
      </c>
      <c r="I54" t="s">
        <v>55</v>
      </c>
      <c r="J54">
        <v>19</v>
      </c>
      <c r="K54">
        <v>0.0163</v>
      </c>
      <c r="L54" t="s">
        <v>131</v>
      </c>
      <c r="M54" t="s">
        <v>131</v>
      </c>
      <c r="N54">
        <v>50</v>
      </c>
      <c r="O54">
        <v>100</v>
      </c>
      <c r="P54">
        <v>100</v>
      </c>
      <c r="Q54">
        <v>50</v>
      </c>
      <c r="R54" t="s">
        <v>132</v>
      </c>
      <c r="S54">
        <v>1</v>
      </c>
      <c r="T54">
        <v>1</v>
      </c>
      <c r="U54">
        <v>50</v>
      </c>
      <c r="AA54">
        <v>0</v>
      </c>
    </row>
    <row r="55" spans="1:27" ht="15">
      <c r="A55" t="s">
        <v>360</v>
      </c>
      <c r="B55" t="s">
        <v>343</v>
      </c>
      <c r="C55" t="s">
        <v>344</v>
      </c>
      <c r="D55">
        <v>1.85999999999999</v>
      </c>
      <c r="E55" t="s">
        <v>74</v>
      </c>
      <c r="F55" t="s">
        <v>75</v>
      </c>
      <c r="G55" t="s">
        <v>53</v>
      </c>
      <c r="H55" t="s">
        <v>76</v>
      </c>
      <c r="I55" t="s">
        <v>77</v>
      </c>
      <c r="J55">
        <v>20</v>
      </c>
      <c r="K55">
        <v>0.0186</v>
      </c>
      <c r="L55" t="s">
        <v>131</v>
      </c>
      <c r="M55" t="s">
        <v>131</v>
      </c>
      <c r="N55">
        <v>50</v>
      </c>
      <c r="O55">
        <v>100</v>
      </c>
      <c r="P55">
        <v>100</v>
      </c>
      <c r="Q55">
        <v>50</v>
      </c>
      <c r="R55" t="s">
        <v>132</v>
      </c>
      <c r="S55">
        <v>1</v>
      </c>
      <c r="T55">
        <v>1</v>
      </c>
      <c r="U55">
        <v>50</v>
      </c>
      <c r="AA55">
        <v>0</v>
      </c>
    </row>
    <row r="56" spans="1:27" ht="15">
      <c r="A56" t="s">
        <v>370</v>
      </c>
      <c r="B56" t="s">
        <v>343</v>
      </c>
      <c r="C56" t="s">
        <v>344</v>
      </c>
      <c r="D56">
        <v>1.85999999999999</v>
      </c>
      <c r="E56" t="s">
        <v>78</v>
      </c>
      <c r="F56" t="s">
        <v>79</v>
      </c>
      <c r="G56" t="s">
        <v>53</v>
      </c>
      <c r="H56" t="s">
        <v>76</v>
      </c>
      <c r="I56" t="s">
        <v>77</v>
      </c>
      <c r="J56">
        <v>21</v>
      </c>
      <c r="K56">
        <v>0.0186</v>
      </c>
      <c r="L56" t="s">
        <v>131</v>
      </c>
      <c r="M56" t="s">
        <v>131</v>
      </c>
      <c r="N56">
        <v>50</v>
      </c>
      <c r="O56">
        <v>100</v>
      </c>
      <c r="P56">
        <v>100</v>
      </c>
      <c r="Q56">
        <v>50</v>
      </c>
      <c r="R56" t="s">
        <v>132</v>
      </c>
      <c r="S56">
        <v>1</v>
      </c>
      <c r="T56">
        <v>1</v>
      </c>
      <c r="U56">
        <v>50</v>
      </c>
      <c r="AA56">
        <v>0</v>
      </c>
    </row>
    <row r="57" spans="1:27" ht="15">
      <c r="A57" t="s">
        <v>371</v>
      </c>
      <c r="B57" t="s">
        <v>343</v>
      </c>
      <c r="C57" t="s">
        <v>344</v>
      </c>
      <c r="D57">
        <v>1.85999999999999</v>
      </c>
      <c r="E57" t="s">
        <v>80</v>
      </c>
      <c r="F57" t="s">
        <v>81</v>
      </c>
      <c r="G57" t="s">
        <v>53</v>
      </c>
      <c r="H57" t="s">
        <v>76</v>
      </c>
      <c r="I57" t="s">
        <v>77</v>
      </c>
      <c r="J57">
        <v>22</v>
      </c>
      <c r="K57">
        <v>0.0186</v>
      </c>
      <c r="L57" t="s">
        <v>131</v>
      </c>
      <c r="M57" t="s">
        <v>131</v>
      </c>
      <c r="N57">
        <v>50</v>
      </c>
      <c r="O57">
        <v>100</v>
      </c>
      <c r="P57">
        <v>100</v>
      </c>
      <c r="Q57">
        <v>50</v>
      </c>
      <c r="R57" t="s">
        <v>132</v>
      </c>
      <c r="S57">
        <v>1</v>
      </c>
      <c r="T57">
        <v>1</v>
      </c>
      <c r="U57">
        <v>50</v>
      </c>
      <c r="AA57">
        <v>0</v>
      </c>
    </row>
    <row r="58" spans="1:27" ht="15">
      <c r="A58" t="s">
        <v>372</v>
      </c>
      <c r="B58" t="s">
        <v>343</v>
      </c>
      <c r="C58" t="s">
        <v>344</v>
      </c>
      <c r="D58">
        <v>1.85999999999999</v>
      </c>
      <c r="E58" t="s">
        <v>82</v>
      </c>
      <c r="F58" t="s">
        <v>83</v>
      </c>
      <c r="G58" t="s">
        <v>53</v>
      </c>
      <c r="H58" t="s">
        <v>76</v>
      </c>
      <c r="I58" t="s">
        <v>77</v>
      </c>
      <c r="J58">
        <v>23</v>
      </c>
      <c r="K58">
        <v>0.0186</v>
      </c>
      <c r="L58" t="s">
        <v>131</v>
      </c>
      <c r="M58" t="s">
        <v>131</v>
      </c>
      <c r="N58">
        <v>50</v>
      </c>
      <c r="O58">
        <v>100</v>
      </c>
      <c r="P58">
        <v>100</v>
      </c>
      <c r="Q58">
        <v>50</v>
      </c>
      <c r="R58" t="s">
        <v>132</v>
      </c>
      <c r="S58">
        <v>1</v>
      </c>
      <c r="T58">
        <v>1</v>
      </c>
      <c r="U58">
        <v>50</v>
      </c>
      <c r="AA58">
        <v>0</v>
      </c>
    </row>
    <row r="59" spans="1:27" ht="15">
      <c r="A59" t="s">
        <v>361</v>
      </c>
      <c r="B59" t="s">
        <v>343</v>
      </c>
      <c r="C59" t="s">
        <v>344</v>
      </c>
      <c r="D59">
        <v>1.85999999999999</v>
      </c>
      <c r="E59" t="s">
        <v>84</v>
      </c>
      <c r="F59" t="s">
        <v>85</v>
      </c>
      <c r="G59" t="s">
        <v>53</v>
      </c>
      <c r="H59" t="s">
        <v>76</v>
      </c>
      <c r="I59" t="s">
        <v>77</v>
      </c>
      <c r="J59">
        <v>24</v>
      </c>
      <c r="K59">
        <v>0.0186</v>
      </c>
      <c r="L59" t="s">
        <v>131</v>
      </c>
      <c r="M59" t="s">
        <v>131</v>
      </c>
      <c r="N59">
        <v>50</v>
      </c>
      <c r="O59">
        <v>100</v>
      </c>
      <c r="P59">
        <v>100</v>
      </c>
      <c r="Q59">
        <v>50</v>
      </c>
      <c r="R59" t="s">
        <v>132</v>
      </c>
      <c r="S59">
        <v>1</v>
      </c>
      <c r="T59">
        <v>1</v>
      </c>
      <c r="U59">
        <v>50</v>
      </c>
      <c r="AA59">
        <v>0</v>
      </c>
    </row>
    <row r="60" spans="1:27" ht="15">
      <c r="A60" t="s">
        <v>374</v>
      </c>
      <c r="B60" t="s">
        <v>343</v>
      </c>
      <c r="C60" t="s">
        <v>344</v>
      </c>
      <c r="D60">
        <v>1.85999999999999</v>
      </c>
      <c r="E60" t="s">
        <v>88</v>
      </c>
      <c r="F60" t="s">
        <v>89</v>
      </c>
      <c r="G60" t="s">
        <v>53</v>
      </c>
      <c r="H60" t="s">
        <v>76</v>
      </c>
      <c r="I60" t="s">
        <v>77</v>
      </c>
      <c r="J60">
        <v>26</v>
      </c>
      <c r="K60">
        <v>0.0186</v>
      </c>
      <c r="L60" t="s">
        <v>131</v>
      </c>
      <c r="M60" t="s">
        <v>131</v>
      </c>
      <c r="N60">
        <v>50</v>
      </c>
      <c r="O60">
        <v>100</v>
      </c>
      <c r="P60">
        <v>100</v>
      </c>
      <c r="Q60">
        <v>50</v>
      </c>
      <c r="R60" t="s">
        <v>132</v>
      </c>
      <c r="S60">
        <v>1</v>
      </c>
      <c r="T60">
        <v>1</v>
      </c>
      <c r="U60">
        <v>50</v>
      </c>
      <c r="AA60">
        <v>0</v>
      </c>
    </row>
    <row r="61" spans="1:27" ht="15">
      <c r="A61" t="s">
        <v>375</v>
      </c>
      <c r="B61" t="s">
        <v>343</v>
      </c>
      <c r="C61" t="s">
        <v>344</v>
      </c>
      <c r="D61">
        <v>2.17</v>
      </c>
      <c r="E61" t="s">
        <v>91</v>
      </c>
      <c r="F61" t="s">
        <v>92</v>
      </c>
      <c r="G61" t="s">
        <v>53</v>
      </c>
      <c r="H61" t="s">
        <v>93</v>
      </c>
      <c r="I61" t="s">
        <v>94</v>
      </c>
      <c r="J61">
        <v>27</v>
      </c>
      <c r="K61">
        <v>0.0217</v>
      </c>
      <c r="L61" t="s">
        <v>131</v>
      </c>
      <c r="M61" t="s">
        <v>131</v>
      </c>
      <c r="N61">
        <v>50</v>
      </c>
      <c r="O61">
        <v>100</v>
      </c>
      <c r="P61">
        <v>100</v>
      </c>
      <c r="Q61">
        <v>50</v>
      </c>
      <c r="R61" t="s">
        <v>132</v>
      </c>
      <c r="S61">
        <v>1</v>
      </c>
      <c r="T61">
        <v>1</v>
      </c>
      <c r="U61">
        <v>50</v>
      </c>
      <c r="AA61">
        <v>0</v>
      </c>
    </row>
    <row r="62" spans="1:27" ht="15">
      <c r="A62" t="s">
        <v>377</v>
      </c>
      <c r="B62" t="s">
        <v>343</v>
      </c>
      <c r="C62" t="s">
        <v>344</v>
      </c>
      <c r="D62">
        <v>2.17</v>
      </c>
      <c r="E62" t="s">
        <v>97</v>
      </c>
      <c r="F62" t="s">
        <v>98</v>
      </c>
      <c r="G62" t="s">
        <v>53</v>
      </c>
      <c r="H62" t="s">
        <v>93</v>
      </c>
      <c r="I62" t="s">
        <v>94</v>
      </c>
      <c r="J62">
        <v>29</v>
      </c>
      <c r="K62">
        <v>0.0217</v>
      </c>
      <c r="L62" t="s">
        <v>131</v>
      </c>
      <c r="M62" t="s">
        <v>131</v>
      </c>
      <c r="N62">
        <v>50</v>
      </c>
      <c r="O62">
        <v>100</v>
      </c>
      <c r="P62">
        <v>100</v>
      </c>
      <c r="Q62">
        <v>50</v>
      </c>
      <c r="R62" t="s">
        <v>132</v>
      </c>
      <c r="S62">
        <v>1</v>
      </c>
      <c r="T62">
        <v>1</v>
      </c>
      <c r="U62">
        <v>50</v>
      </c>
      <c r="AA62">
        <v>0</v>
      </c>
    </row>
    <row r="63" spans="1:27" ht="15">
      <c r="A63" t="s">
        <v>378</v>
      </c>
      <c r="B63" t="s">
        <v>343</v>
      </c>
      <c r="C63" t="s">
        <v>344</v>
      </c>
      <c r="D63">
        <v>2.17</v>
      </c>
      <c r="E63" t="s">
        <v>99</v>
      </c>
      <c r="F63" t="s">
        <v>100</v>
      </c>
      <c r="G63" t="s">
        <v>53</v>
      </c>
      <c r="H63" t="s">
        <v>93</v>
      </c>
      <c r="I63" t="s">
        <v>94</v>
      </c>
      <c r="J63">
        <v>30</v>
      </c>
      <c r="K63">
        <v>0.0217</v>
      </c>
      <c r="L63" t="s">
        <v>131</v>
      </c>
      <c r="M63" t="s">
        <v>131</v>
      </c>
      <c r="N63">
        <v>50</v>
      </c>
      <c r="O63">
        <v>100</v>
      </c>
      <c r="P63">
        <v>100</v>
      </c>
      <c r="Q63">
        <v>50</v>
      </c>
      <c r="R63" t="s">
        <v>132</v>
      </c>
      <c r="S63">
        <v>1</v>
      </c>
      <c r="T63">
        <v>1</v>
      </c>
      <c r="U63">
        <v>50</v>
      </c>
      <c r="AA63">
        <v>0</v>
      </c>
    </row>
    <row r="64" spans="1:27" ht="15">
      <c r="A64" t="s">
        <v>362</v>
      </c>
      <c r="B64" t="s">
        <v>343</v>
      </c>
      <c r="C64" t="s">
        <v>344</v>
      </c>
      <c r="D64">
        <v>2.32142857142857</v>
      </c>
      <c r="E64" t="s">
        <v>105</v>
      </c>
      <c r="F64" t="s">
        <v>106</v>
      </c>
      <c r="G64" t="s">
        <v>53</v>
      </c>
      <c r="H64" t="s">
        <v>45</v>
      </c>
      <c r="I64" t="s">
        <v>107</v>
      </c>
      <c r="J64">
        <v>33</v>
      </c>
      <c r="K64">
        <v>0.0325</v>
      </c>
      <c r="L64" t="s">
        <v>131</v>
      </c>
      <c r="M64" t="s">
        <v>131</v>
      </c>
      <c r="N64">
        <v>50</v>
      </c>
      <c r="O64">
        <v>71.4285714286</v>
      </c>
      <c r="P64">
        <v>42.8571428571</v>
      </c>
      <c r="Q64">
        <v>21.4285714286</v>
      </c>
      <c r="R64" t="s">
        <v>132</v>
      </c>
      <c r="S64">
        <v>1</v>
      </c>
      <c r="T64">
        <v>1</v>
      </c>
      <c r="U64">
        <v>21.4285714286</v>
      </c>
      <c r="AA64">
        <v>0</v>
      </c>
    </row>
    <row r="65" spans="1:27" ht="15">
      <c r="A65" t="s">
        <v>363</v>
      </c>
      <c r="B65" t="s">
        <v>343</v>
      </c>
      <c r="C65" t="s">
        <v>344</v>
      </c>
      <c r="D65">
        <v>3.25</v>
      </c>
      <c r="E65" t="s">
        <v>108</v>
      </c>
      <c r="F65" t="s">
        <v>109</v>
      </c>
      <c r="G65" t="s">
        <v>53</v>
      </c>
      <c r="H65" t="s">
        <v>45</v>
      </c>
      <c r="I65" t="s">
        <v>107</v>
      </c>
      <c r="J65">
        <v>34</v>
      </c>
      <c r="K65">
        <v>0.0325</v>
      </c>
      <c r="L65" t="s">
        <v>131</v>
      </c>
      <c r="M65" t="s">
        <v>131</v>
      </c>
      <c r="N65">
        <v>50</v>
      </c>
      <c r="O65">
        <v>100</v>
      </c>
      <c r="P65">
        <v>100</v>
      </c>
      <c r="Q65">
        <v>50</v>
      </c>
      <c r="R65" t="s">
        <v>132</v>
      </c>
      <c r="S65">
        <v>1</v>
      </c>
      <c r="T65">
        <v>1</v>
      </c>
      <c r="U65">
        <v>50</v>
      </c>
      <c r="AA65">
        <v>0</v>
      </c>
    </row>
    <row r="66" spans="1:27" ht="15">
      <c r="A66" t="s">
        <v>364</v>
      </c>
      <c r="B66" t="s">
        <v>343</v>
      </c>
      <c r="C66" t="s">
        <v>344</v>
      </c>
      <c r="D66">
        <v>3.25</v>
      </c>
      <c r="E66" t="s">
        <v>110</v>
      </c>
      <c r="F66" t="s">
        <v>111</v>
      </c>
      <c r="G66" t="s">
        <v>53</v>
      </c>
      <c r="H66" t="s">
        <v>45</v>
      </c>
      <c r="I66" t="s">
        <v>107</v>
      </c>
      <c r="J66">
        <v>35</v>
      </c>
      <c r="K66">
        <v>0.0325</v>
      </c>
      <c r="L66" t="s">
        <v>131</v>
      </c>
      <c r="M66" t="s">
        <v>131</v>
      </c>
      <c r="N66">
        <v>50</v>
      </c>
      <c r="O66">
        <v>100</v>
      </c>
      <c r="P66">
        <v>100</v>
      </c>
      <c r="Q66">
        <v>50</v>
      </c>
      <c r="R66" t="s">
        <v>132</v>
      </c>
      <c r="S66">
        <v>1</v>
      </c>
      <c r="T66">
        <v>1</v>
      </c>
      <c r="U66">
        <v>50</v>
      </c>
      <c r="AA66">
        <v>0</v>
      </c>
    </row>
    <row r="67" spans="1:27" ht="15">
      <c r="A67" t="s">
        <v>365</v>
      </c>
      <c r="B67" t="s">
        <v>343</v>
      </c>
      <c r="C67" t="s">
        <v>344</v>
      </c>
      <c r="D67">
        <v>3.25</v>
      </c>
      <c r="E67" t="s">
        <v>112</v>
      </c>
      <c r="F67" t="s">
        <v>113</v>
      </c>
      <c r="G67" t="s">
        <v>53</v>
      </c>
      <c r="H67" t="s">
        <v>45</v>
      </c>
      <c r="I67" t="s">
        <v>107</v>
      </c>
      <c r="J67">
        <v>36</v>
      </c>
      <c r="K67">
        <v>0.0325</v>
      </c>
      <c r="L67" t="s">
        <v>131</v>
      </c>
      <c r="M67" t="s">
        <v>131</v>
      </c>
      <c r="N67">
        <v>50</v>
      </c>
      <c r="O67">
        <v>100</v>
      </c>
      <c r="P67">
        <v>100</v>
      </c>
      <c r="Q67">
        <v>50</v>
      </c>
      <c r="R67" t="s">
        <v>132</v>
      </c>
      <c r="S67">
        <v>1</v>
      </c>
      <c r="T67">
        <v>1</v>
      </c>
      <c r="U67">
        <v>50</v>
      </c>
      <c r="AA67">
        <v>0</v>
      </c>
    </row>
    <row r="68" spans="1:27" ht="15">
      <c r="A68" t="s">
        <v>366</v>
      </c>
      <c r="B68" t="s">
        <v>343</v>
      </c>
      <c r="C68" t="s">
        <v>344</v>
      </c>
      <c r="D68">
        <v>3.58532225237449</v>
      </c>
      <c r="E68" t="s">
        <v>114</v>
      </c>
      <c r="F68" t="s">
        <v>115</v>
      </c>
      <c r="G68" t="s">
        <v>53</v>
      </c>
      <c r="H68" t="s">
        <v>116</v>
      </c>
      <c r="I68" t="s">
        <v>117</v>
      </c>
      <c r="J68">
        <v>37</v>
      </c>
      <c r="K68">
        <v>0.0433</v>
      </c>
      <c r="L68" t="s">
        <v>131</v>
      </c>
      <c r="M68" t="s">
        <v>131</v>
      </c>
      <c r="N68">
        <v>50</v>
      </c>
      <c r="O68">
        <v>82.8018995929</v>
      </c>
      <c r="P68">
        <v>65.6037991859</v>
      </c>
      <c r="Q68">
        <v>32.8018995929</v>
      </c>
      <c r="R68" t="s">
        <v>132</v>
      </c>
      <c r="S68">
        <v>1</v>
      </c>
      <c r="T68">
        <v>1</v>
      </c>
      <c r="U68">
        <v>32.8018995929</v>
      </c>
      <c r="AA68">
        <v>0</v>
      </c>
    </row>
    <row r="69" spans="1:27" ht="15">
      <c r="A69" t="s">
        <v>367</v>
      </c>
      <c r="B69" t="s">
        <v>343</v>
      </c>
      <c r="C69" t="s">
        <v>344</v>
      </c>
      <c r="D69">
        <v>4.13318181818181</v>
      </c>
      <c r="E69" t="s">
        <v>118</v>
      </c>
      <c r="F69" t="s">
        <v>119</v>
      </c>
      <c r="G69" t="s">
        <v>53</v>
      </c>
      <c r="H69" t="s">
        <v>116</v>
      </c>
      <c r="I69" t="s">
        <v>117</v>
      </c>
      <c r="J69">
        <v>38</v>
      </c>
      <c r="K69">
        <v>0.0433</v>
      </c>
      <c r="L69" t="s">
        <v>131</v>
      </c>
      <c r="M69" t="s">
        <v>131</v>
      </c>
      <c r="N69">
        <v>50</v>
      </c>
      <c r="O69">
        <v>95.4545454545</v>
      </c>
      <c r="P69">
        <v>90.9090909091</v>
      </c>
      <c r="Q69">
        <v>45.4545454545</v>
      </c>
      <c r="R69" t="s">
        <v>132</v>
      </c>
      <c r="S69">
        <v>1</v>
      </c>
      <c r="T69">
        <v>1</v>
      </c>
      <c r="U69">
        <v>45.4545454545</v>
      </c>
      <c r="AA69">
        <v>0</v>
      </c>
    </row>
    <row r="70" spans="1:27" ht="15">
      <c r="A70" t="s">
        <v>368</v>
      </c>
      <c r="B70" t="s">
        <v>343</v>
      </c>
      <c r="C70" t="s">
        <v>344</v>
      </c>
      <c r="D70">
        <v>4.33</v>
      </c>
      <c r="E70" t="s">
        <v>120</v>
      </c>
      <c r="F70" t="s">
        <v>121</v>
      </c>
      <c r="G70" t="s">
        <v>53</v>
      </c>
      <c r="H70" t="s">
        <v>116</v>
      </c>
      <c r="I70" t="s">
        <v>117</v>
      </c>
      <c r="J70">
        <v>39</v>
      </c>
      <c r="K70">
        <v>0.0433</v>
      </c>
      <c r="L70" t="s">
        <v>131</v>
      </c>
      <c r="M70" t="s">
        <v>131</v>
      </c>
      <c r="N70">
        <v>50</v>
      </c>
      <c r="O70">
        <v>100</v>
      </c>
      <c r="P70">
        <v>100</v>
      </c>
      <c r="Q70">
        <v>50</v>
      </c>
      <c r="R70" t="s">
        <v>132</v>
      </c>
      <c r="S70">
        <v>1</v>
      </c>
      <c r="T70">
        <v>1</v>
      </c>
      <c r="U70">
        <v>50</v>
      </c>
      <c r="AA70">
        <v>0</v>
      </c>
    </row>
    <row r="71" spans="1:27" ht="15">
      <c r="A71" t="s">
        <v>369</v>
      </c>
      <c r="B71" t="s">
        <v>343</v>
      </c>
      <c r="C71" t="s">
        <v>344</v>
      </c>
      <c r="D71">
        <v>1.085</v>
      </c>
      <c r="E71" t="s">
        <v>103</v>
      </c>
      <c r="F71" t="s">
        <v>104</v>
      </c>
      <c r="G71" t="s">
        <v>53</v>
      </c>
      <c r="H71" t="s">
        <v>93</v>
      </c>
      <c r="I71" t="s">
        <v>94</v>
      </c>
      <c r="J71">
        <v>32</v>
      </c>
      <c r="K71">
        <v>0.0217</v>
      </c>
      <c r="L71" t="s">
        <v>32</v>
      </c>
      <c r="M71" t="s">
        <v>33</v>
      </c>
      <c r="N71">
        <v>50</v>
      </c>
      <c r="O71">
        <v>50</v>
      </c>
      <c r="P71">
        <v>0</v>
      </c>
      <c r="Q71">
        <v>0</v>
      </c>
      <c r="R71" t="s">
        <v>132</v>
      </c>
      <c r="S71">
        <v>1</v>
      </c>
      <c r="T71">
        <v>1</v>
      </c>
      <c r="U71">
        <v>0</v>
      </c>
      <c r="V71" t="s">
        <v>34</v>
      </c>
      <c r="W71">
        <v>1</v>
      </c>
      <c r="Y71" t="s">
        <v>33</v>
      </c>
      <c r="Z71">
        <v>50</v>
      </c>
      <c r="AA71">
        <v>50</v>
      </c>
    </row>
    <row r="72" spans="1:27" ht="15">
      <c r="A72" t="s">
        <v>345</v>
      </c>
      <c r="B72" t="s">
        <v>343</v>
      </c>
      <c r="C72" t="s">
        <v>344</v>
      </c>
      <c r="D72">
        <v>1.25</v>
      </c>
      <c r="E72" t="s">
        <v>35</v>
      </c>
      <c r="F72" t="s">
        <v>36</v>
      </c>
      <c r="G72" t="s">
        <v>29</v>
      </c>
      <c r="H72" t="s">
        <v>30</v>
      </c>
      <c r="I72" t="s">
        <v>31</v>
      </c>
      <c r="J72">
        <v>5</v>
      </c>
      <c r="K72">
        <v>0.025</v>
      </c>
      <c r="L72" t="s">
        <v>32</v>
      </c>
      <c r="M72" t="s">
        <v>33</v>
      </c>
      <c r="N72">
        <v>50</v>
      </c>
      <c r="O72">
        <v>50</v>
      </c>
      <c r="P72">
        <v>0</v>
      </c>
      <c r="Q72">
        <v>0</v>
      </c>
      <c r="R72" t="s">
        <v>132</v>
      </c>
      <c r="S72">
        <v>1</v>
      </c>
      <c r="T72">
        <v>1</v>
      </c>
      <c r="U72">
        <v>0</v>
      </c>
      <c r="V72" t="s">
        <v>34</v>
      </c>
      <c r="W72">
        <v>1</v>
      </c>
      <c r="Y72" t="s">
        <v>33</v>
      </c>
      <c r="Z72">
        <v>50</v>
      </c>
      <c r="AA72">
        <v>50</v>
      </c>
    </row>
    <row r="73" spans="1:27" ht="15">
      <c r="A73" t="s">
        <v>349</v>
      </c>
      <c r="B73" t="s">
        <v>343</v>
      </c>
      <c r="C73" t="s">
        <v>344</v>
      </c>
      <c r="D73">
        <v>1.389861</v>
      </c>
      <c r="E73" t="s">
        <v>43</v>
      </c>
      <c r="F73" t="s">
        <v>44</v>
      </c>
      <c r="G73" t="s">
        <v>29</v>
      </c>
      <c r="H73" t="s">
        <v>133</v>
      </c>
      <c r="I73" t="s">
        <v>134</v>
      </c>
      <c r="J73">
        <v>9</v>
      </c>
      <c r="K73">
        <v>0.0417</v>
      </c>
      <c r="L73" t="s">
        <v>32</v>
      </c>
      <c r="M73" t="s">
        <v>56</v>
      </c>
      <c r="N73">
        <v>33.33</v>
      </c>
      <c r="O73">
        <v>33.33</v>
      </c>
      <c r="P73">
        <v>0</v>
      </c>
      <c r="Q73">
        <v>0</v>
      </c>
      <c r="R73" t="s">
        <v>132</v>
      </c>
      <c r="S73">
        <v>1</v>
      </c>
      <c r="T73">
        <v>1</v>
      </c>
      <c r="U73">
        <v>0</v>
      </c>
      <c r="W73">
        <v>0</v>
      </c>
      <c r="X73">
        <v>3</v>
      </c>
      <c r="Y73" t="s">
        <v>56</v>
      </c>
      <c r="Z73">
        <v>33.33</v>
      </c>
      <c r="AA73">
        <v>33.33</v>
      </c>
    </row>
    <row r="74" spans="1:27" ht="15">
      <c r="A74" t="s">
        <v>373</v>
      </c>
      <c r="B74" t="s">
        <v>343</v>
      </c>
      <c r="C74" t="s">
        <v>344</v>
      </c>
      <c r="D74">
        <v>0</v>
      </c>
      <c r="E74" t="s">
        <v>86</v>
      </c>
      <c r="F74" t="s">
        <v>87</v>
      </c>
      <c r="G74" t="s">
        <v>53</v>
      </c>
      <c r="H74" t="s">
        <v>76</v>
      </c>
      <c r="I74" t="s">
        <v>77</v>
      </c>
      <c r="J74">
        <v>25</v>
      </c>
      <c r="K74">
        <v>0.0186</v>
      </c>
      <c r="L74" t="s">
        <v>32</v>
      </c>
      <c r="N74">
        <v>0</v>
      </c>
      <c r="O74">
        <v>0</v>
      </c>
      <c r="P74">
        <v>0</v>
      </c>
      <c r="Q74">
        <v>0</v>
      </c>
      <c r="R74" t="s">
        <v>132</v>
      </c>
      <c r="S74">
        <v>1</v>
      </c>
      <c r="T74">
        <v>1</v>
      </c>
      <c r="U74">
        <v>0</v>
      </c>
      <c r="V74" t="s">
        <v>66</v>
      </c>
      <c r="W74">
        <v>0</v>
      </c>
      <c r="Z74">
        <v>0</v>
      </c>
      <c r="AA74">
        <v>0</v>
      </c>
    </row>
    <row r="75" spans="1:27" ht="15">
      <c r="A75" t="s">
        <v>376</v>
      </c>
      <c r="B75" t="s">
        <v>343</v>
      </c>
      <c r="C75" t="s">
        <v>344</v>
      </c>
      <c r="D75">
        <v>1.085</v>
      </c>
      <c r="E75" t="s">
        <v>95</v>
      </c>
      <c r="F75" t="s">
        <v>96</v>
      </c>
      <c r="G75" t="s">
        <v>53</v>
      </c>
      <c r="H75" t="s">
        <v>93</v>
      </c>
      <c r="I75" t="s">
        <v>94</v>
      </c>
      <c r="J75">
        <v>28</v>
      </c>
      <c r="K75">
        <v>0.0217</v>
      </c>
      <c r="L75" t="s">
        <v>32</v>
      </c>
      <c r="M75" t="s">
        <v>33</v>
      </c>
      <c r="N75">
        <v>50</v>
      </c>
      <c r="O75">
        <v>50</v>
      </c>
      <c r="P75">
        <v>0</v>
      </c>
      <c r="Q75">
        <v>0</v>
      </c>
      <c r="R75" t="s">
        <v>132</v>
      </c>
      <c r="S75">
        <v>1</v>
      </c>
      <c r="T75">
        <v>1</v>
      </c>
      <c r="U75">
        <v>0</v>
      </c>
      <c r="V75" t="s">
        <v>34</v>
      </c>
      <c r="W75">
        <v>1</v>
      </c>
      <c r="Y75" t="s">
        <v>33</v>
      </c>
      <c r="Z75">
        <v>50</v>
      </c>
      <c r="AA75">
        <v>50</v>
      </c>
    </row>
    <row r="76" spans="1:27" ht="15">
      <c r="A76" t="s">
        <v>379</v>
      </c>
      <c r="B76" t="s">
        <v>343</v>
      </c>
      <c r="C76" t="s">
        <v>344</v>
      </c>
      <c r="D76">
        <v>1.085</v>
      </c>
      <c r="E76" t="s">
        <v>101</v>
      </c>
      <c r="F76" t="s">
        <v>102</v>
      </c>
      <c r="G76" t="s">
        <v>53</v>
      </c>
      <c r="H76" t="s">
        <v>93</v>
      </c>
      <c r="I76" t="s">
        <v>94</v>
      </c>
      <c r="J76">
        <v>31</v>
      </c>
      <c r="K76">
        <v>0.0217</v>
      </c>
      <c r="L76" t="s">
        <v>32</v>
      </c>
      <c r="M76" t="s">
        <v>33</v>
      </c>
      <c r="N76">
        <v>50</v>
      </c>
      <c r="O76">
        <v>50</v>
      </c>
      <c r="P76">
        <v>0</v>
      </c>
      <c r="Q76">
        <v>0</v>
      </c>
      <c r="R76" t="s">
        <v>132</v>
      </c>
      <c r="S76">
        <v>1</v>
      </c>
      <c r="T76">
        <v>1</v>
      </c>
      <c r="U76">
        <v>0</v>
      </c>
      <c r="V76" t="s">
        <v>34</v>
      </c>
      <c r="W76">
        <v>1</v>
      </c>
      <c r="Y76" t="s">
        <v>33</v>
      </c>
      <c r="Z76">
        <v>50</v>
      </c>
      <c r="AA76">
        <v>50</v>
      </c>
    </row>
    <row r="77" spans="1:27" ht="15">
      <c r="A77" t="s">
        <v>380</v>
      </c>
      <c r="B77" t="s">
        <v>343</v>
      </c>
      <c r="C77" t="s">
        <v>344</v>
      </c>
      <c r="D77">
        <v>2.219778</v>
      </c>
      <c r="E77" t="s">
        <v>122</v>
      </c>
      <c r="F77" t="s">
        <v>123</v>
      </c>
      <c r="G77" t="s">
        <v>124</v>
      </c>
      <c r="I77" t="s">
        <v>125</v>
      </c>
      <c r="J77">
        <v>1</v>
      </c>
      <c r="K77">
        <v>0.0333</v>
      </c>
      <c r="L77" t="s">
        <v>32</v>
      </c>
      <c r="M77" t="s">
        <v>126</v>
      </c>
      <c r="N77">
        <v>66.66</v>
      </c>
      <c r="O77">
        <v>66.66</v>
      </c>
      <c r="P77">
        <v>0</v>
      </c>
      <c r="Q77">
        <v>0</v>
      </c>
      <c r="R77" t="s">
        <v>132</v>
      </c>
      <c r="S77">
        <v>1</v>
      </c>
      <c r="T77">
        <v>1</v>
      </c>
      <c r="U77">
        <v>0</v>
      </c>
      <c r="W77">
        <v>0</v>
      </c>
      <c r="X77">
        <v>66.66</v>
      </c>
      <c r="Z77">
        <v>0</v>
      </c>
      <c r="AA77">
        <v>66.66</v>
      </c>
    </row>
    <row r="78" spans="1:27" ht="15">
      <c r="A78" t="s">
        <v>381</v>
      </c>
      <c r="B78" t="s">
        <v>343</v>
      </c>
      <c r="C78" t="s">
        <v>344</v>
      </c>
      <c r="D78">
        <v>2.4975</v>
      </c>
      <c r="E78" t="s">
        <v>127</v>
      </c>
      <c r="F78" t="s">
        <v>128</v>
      </c>
      <c r="G78" t="s">
        <v>124</v>
      </c>
      <c r="I78" t="s">
        <v>125</v>
      </c>
      <c r="J78">
        <v>2</v>
      </c>
      <c r="K78">
        <v>0.0333</v>
      </c>
      <c r="L78" t="s">
        <v>32</v>
      </c>
      <c r="M78" t="s">
        <v>126</v>
      </c>
      <c r="N78">
        <v>75</v>
      </c>
      <c r="O78">
        <v>75</v>
      </c>
      <c r="P78">
        <v>0</v>
      </c>
      <c r="Q78">
        <v>0</v>
      </c>
      <c r="R78" t="s">
        <v>132</v>
      </c>
      <c r="S78">
        <v>1</v>
      </c>
      <c r="T78">
        <v>1</v>
      </c>
      <c r="U78">
        <v>0</v>
      </c>
      <c r="W78">
        <v>0</v>
      </c>
      <c r="X78">
        <v>75</v>
      </c>
      <c r="Z78">
        <v>0</v>
      </c>
      <c r="AA78">
        <v>75</v>
      </c>
    </row>
    <row r="79" spans="1:27" ht="15">
      <c r="A79" t="s">
        <v>382</v>
      </c>
      <c r="B79" t="s">
        <v>343</v>
      </c>
      <c r="C79" t="s">
        <v>344</v>
      </c>
      <c r="D79">
        <v>3.33</v>
      </c>
      <c r="E79" t="s">
        <v>129</v>
      </c>
      <c r="F79" t="s">
        <v>130</v>
      </c>
      <c r="G79" t="s">
        <v>124</v>
      </c>
      <c r="I79" t="s">
        <v>125</v>
      </c>
      <c r="J79">
        <v>3</v>
      </c>
      <c r="K79">
        <v>0.0333</v>
      </c>
      <c r="L79" t="s">
        <v>32</v>
      </c>
      <c r="M79" t="s">
        <v>126</v>
      </c>
      <c r="N79">
        <v>100</v>
      </c>
      <c r="O79">
        <v>100</v>
      </c>
      <c r="P79">
        <v>0</v>
      </c>
      <c r="Q79">
        <v>0</v>
      </c>
      <c r="R79" t="s">
        <v>132</v>
      </c>
      <c r="S79">
        <v>1</v>
      </c>
      <c r="T79">
        <v>1</v>
      </c>
      <c r="U79">
        <v>0</v>
      </c>
      <c r="W79">
        <v>0</v>
      </c>
      <c r="X79">
        <v>100</v>
      </c>
      <c r="Z79">
        <v>0</v>
      </c>
      <c r="AA79">
        <v>100</v>
      </c>
    </row>
    <row r="80" spans="1:27" ht="15">
      <c r="A80" t="s">
        <v>321</v>
      </c>
      <c r="B80" t="s">
        <v>302</v>
      </c>
      <c r="C80" t="s">
        <v>303</v>
      </c>
      <c r="D80">
        <v>2.5</v>
      </c>
      <c r="E80" t="s">
        <v>27</v>
      </c>
      <c r="F80" t="s">
        <v>28</v>
      </c>
      <c r="G80" t="s">
        <v>29</v>
      </c>
      <c r="H80" t="s">
        <v>30</v>
      </c>
      <c r="I80" t="s">
        <v>31</v>
      </c>
      <c r="J80">
        <v>4</v>
      </c>
      <c r="K80">
        <v>0.025</v>
      </c>
      <c r="L80" t="s">
        <v>131</v>
      </c>
      <c r="M80" t="s">
        <v>131</v>
      </c>
      <c r="N80">
        <v>50</v>
      </c>
      <c r="O80">
        <v>100</v>
      </c>
      <c r="P80">
        <v>100</v>
      </c>
      <c r="Q80">
        <v>50</v>
      </c>
      <c r="R80" t="s">
        <v>132</v>
      </c>
      <c r="S80">
        <v>1</v>
      </c>
      <c r="T80">
        <v>1</v>
      </c>
      <c r="U80">
        <v>50</v>
      </c>
      <c r="AA80">
        <v>0</v>
      </c>
    </row>
    <row r="81" spans="1:27" ht="15">
      <c r="A81" t="s">
        <v>322</v>
      </c>
      <c r="B81" t="s">
        <v>302</v>
      </c>
      <c r="C81" t="s">
        <v>303</v>
      </c>
      <c r="D81">
        <v>2.5</v>
      </c>
      <c r="E81" t="s">
        <v>35</v>
      </c>
      <c r="F81" t="s">
        <v>36</v>
      </c>
      <c r="G81" t="s">
        <v>29</v>
      </c>
      <c r="H81" t="s">
        <v>30</v>
      </c>
      <c r="I81" t="s">
        <v>31</v>
      </c>
      <c r="J81">
        <v>5</v>
      </c>
      <c r="K81">
        <v>0.025</v>
      </c>
      <c r="L81" t="s">
        <v>131</v>
      </c>
      <c r="M81" t="s">
        <v>131</v>
      </c>
      <c r="N81">
        <v>50</v>
      </c>
      <c r="O81">
        <v>100</v>
      </c>
      <c r="P81">
        <v>100</v>
      </c>
      <c r="Q81">
        <v>50</v>
      </c>
      <c r="R81" t="s">
        <v>132</v>
      </c>
      <c r="S81">
        <v>1</v>
      </c>
      <c r="T81">
        <v>1</v>
      </c>
      <c r="U81">
        <v>50</v>
      </c>
      <c r="AA81">
        <v>0</v>
      </c>
    </row>
    <row r="82" spans="1:27" ht="15">
      <c r="A82" t="s">
        <v>323</v>
      </c>
      <c r="B82" t="s">
        <v>302</v>
      </c>
      <c r="C82" t="s">
        <v>303</v>
      </c>
      <c r="D82">
        <v>2.5</v>
      </c>
      <c r="E82" t="s">
        <v>37</v>
      </c>
      <c r="F82" t="s">
        <v>38</v>
      </c>
      <c r="G82" t="s">
        <v>29</v>
      </c>
      <c r="H82" t="s">
        <v>30</v>
      </c>
      <c r="I82" t="s">
        <v>31</v>
      </c>
      <c r="J82">
        <v>6</v>
      </c>
      <c r="K82">
        <v>0.025</v>
      </c>
      <c r="L82" t="s">
        <v>131</v>
      </c>
      <c r="M82" t="s">
        <v>131</v>
      </c>
      <c r="N82">
        <v>50</v>
      </c>
      <c r="O82">
        <v>100</v>
      </c>
      <c r="P82">
        <v>100</v>
      </c>
      <c r="Q82">
        <v>50</v>
      </c>
      <c r="R82" t="s">
        <v>132</v>
      </c>
      <c r="S82">
        <v>1</v>
      </c>
      <c r="T82">
        <v>1</v>
      </c>
      <c r="U82">
        <v>50</v>
      </c>
      <c r="AA82">
        <v>0</v>
      </c>
    </row>
    <row r="83" spans="1:27" ht="15">
      <c r="A83" t="s">
        <v>324</v>
      </c>
      <c r="B83" t="s">
        <v>302</v>
      </c>
      <c r="C83" t="s">
        <v>303</v>
      </c>
      <c r="D83">
        <v>2.5</v>
      </c>
      <c r="E83" t="s">
        <v>39</v>
      </c>
      <c r="F83" t="s">
        <v>40</v>
      </c>
      <c r="G83" t="s">
        <v>29</v>
      </c>
      <c r="H83" t="s">
        <v>30</v>
      </c>
      <c r="I83" t="s">
        <v>31</v>
      </c>
      <c r="J83">
        <v>7</v>
      </c>
      <c r="K83">
        <v>0.025</v>
      </c>
      <c r="L83" t="s">
        <v>131</v>
      </c>
      <c r="M83" t="s">
        <v>131</v>
      </c>
      <c r="N83">
        <v>50</v>
      </c>
      <c r="O83">
        <v>100</v>
      </c>
      <c r="P83">
        <v>100</v>
      </c>
      <c r="Q83">
        <v>50</v>
      </c>
      <c r="R83" t="s">
        <v>132</v>
      </c>
      <c r="S83">
        <v>1</v>
      </c>
      <c r="T83">
        <v>1</v>
      </c>
      <c r="U83">
        <v>50</v>
      </c>
      <c r="AA83">
        <v>0</v>
      </c>
    </row>
    <row r="84" spans="1:27" ht="15">
      <c r="A84" t="s">
        <v>325</v>
      </c>
      <c r="B84" t="s">
        <v>302</v>
      </c>
      <c r="C84" t="s">
        <v>303</v>
      </c>
      <c r="D84">
        <v>2.5</v>
      </c>
      <c r="E84" t="s">
        <v>41</v>
      </c>
      <c r="F84" t="s">
        <v>42</v>
      </c>
      <c r="G84" t="s">
        <v>29</v>
      </c>
      <c r="H84" t="s">
        <v>135</v>
      </c>
      <c r="I84" t="s">
        <v>136</v>
      </c>
      <c r="J84">
        <v>8</v>
      </c>
      <c r="K84">
        <v>0.025</v>
      </c>
      <c r="L84" t="s">
        <v>131</v>
      </c>
      <c r="M84" t="s">
        <v>131</v>
      </c>
      <c r="N84">
        <v>50</v>
      </c>
      <c r="O84">
        <v>100</v>
      </c>
      <c r="P84">
        <v>100</v>
      </c>
      <c r="Q84">
        <v>50</v>
      </c>
      <c r="R84" t="s">
        <v>132</v>
      </c>
      <c r="S84">
        <v>1</v>
      </c>
      <c r="T84">
        <v>1</v>
      </c>
      <c r="U84">
        <v>50</v>
      </c>
      <c r="AA84">
        <v>0</v>
      </c>
    </row>
    <row r="85" spans="1:27" ht="15">
      <c r="A85" t="s">
        <v>326</v>
      </c>
      <c r="B85" t="s">
        <v>302</v>
      </c>
      <c r="C85" t="s">
        <v>303</v>
      </c>
      <c r="D85">
        <v>2.78</v>
      </c>
      <c r="E85" t="s">
        <v>43</v>
      </c>
      <c r="F85" t="s">
        <v>44</v>
      </c>
      <c r="G85" t="s">
        <v>29</v>
      </c>
      <c r="H85" t="s">
        <v>133</v>
      </c>
      <c r="I85" t="s">
        <v>134</v>
      </c>
      <c r="J85">
        <v>9</v>
      </c>
      <c r="K85">
        <v>0.0417</v>
      </c>
      <c r="L85" t="s">
        <v>131</v>
      </c>
      <c r="M85" t="s">
        <v>131</v>
      </c>
      <c r="N85">
        <v>50</v>
      </c>
      <c r="O85">
        <v>66.6666666667</v>
      </c>
      <c r="P85">
        <v>33.3333333333</v>
      </c>
      <c r="Q85">
        <v>16.6666666667</v>
      </c>
      <c r="R85" t="s">
        <v>132</v>
      </c>
      <c r="S85">
        <v>1</v>
      </c>
      <c r="T85">
        <v>1</v>
      </c>
      <c r="U85">
        <v>16.6666666667</v>
      </c>
      <c r="AA85">
        <v>0</v>
      </c>
    </row>
    <row r="86" spans="1:27" ht="15">
      <c r="A86" t="s">
        <v>327</v>
      </c>
      <c r="B86" t="s">
        <v>302</v>
      </c>
      <c r="C86" t="s">
        <v>303</v>
      </c>
      <c r="D86">
        <v>2.78</v>
      </c>
      <c r="E86" t="s">
        <v>47</v>
      </c>
      <c r="F86" t="s">
        <v>48</v>
      </c>
      <c r="G86" t="s">
        <v>29</v>
      </c>
      <c r="H86" t="s">
        <v>133</v>
      </c>
      <c r="I86" t="s">
        <v>134</v>
      </c>
      <c r="J86">
        <v>10</v>
      </c>
      <c r="K86">
        <v>0.0417</v>
      </c>
      <c r="L86" t="s">
        <v>131</v>
      </c>
      <c r="M86" t="s">
        <v>131</v>
      </c>
      <c r="N86">
        <v>50</v>
      </c>
      <c r="O86">
        <v>66.6666666667</v>
      </c>
      <c r="P86">
        <v>33.3333333333</v>
      </c>
      <c r="Q86">
        <v>16.6666666667</v>
      </c>
      <c r="R86" t="s">
        <v>132</v>
      </c>
      <c r="S86">
        <v>1</v>
      </c>
      <c r="T86">
        <v>1</v>
      </c>
      <c r="U86">
        <v>16.6666666667</v>
      </c>
      <c r="AA86">
        <v>0</v>
      </c>
    </row>
    <row r="87" spans="1:27" ht="15">
      <c r="A87" t="s">
        <v>328</v>
      </c>
      <c r="B87" t="s">
        <v>302</v>
      </c>
      <c r="C87" t="s">
        <v>303</v>
      </c>
      <c r="D87">
        <v>4.17</v>
      </c>
      <c r="E87" t="s">
        <v>49</v>
      </c>
      <c r="F87" t="s">
        <v>50</v>
      </c>
      <c r="G87" t="s">
        <v>29</v>
      </c>
      <c r="H87" t="s">
        <v>45</v>
      </c>
      <c r="I87" t="s">
        <v>46</v>
      </c>
      <c r="J87">
        <v>11</v>
      </c>
      <c r="K87">
        <v>0.0417</v>
      </c>
      <c r="L87" t="s">
        <v>131</v>
      </c>
      <c r="M87" t="s">
        <v>131</v>
      </c>
      <c r="N87">
        <v>50</v>
      </c>
      <c r="O87">
        <v>100</v>
      </c>
      <c r="P87">
        <v>100</v>
      </c>
      <c r="Q87">
        <v>50</v>
      </c>
      <c r="R87" t="s">
        <v>132</v>
      </c>
      <c r="S87">
        <v>1</v>
      </c>
      <c r="T87">
        <v>1</v>
      </c>
      <c r="U87">
        <v>50</v>
      </c>
      <c r="AA87">
        <v>0</v>
      </c>
    </row>
    <row r="88" spans="1:27" ht="15">
      <c r="A88" t="s">
        <v>305</v>
      </c>
      <c r="B88" t="s">
        <v>302</v>
      </c>
      <c r="C88" t="s">
        <v>303</v>
      </c>
      <c r="D88">
        <v>1.63</v>
      </c>
      <c r="E88" t="s">
        <v>51</v>
      </c>
      <c r="F88" t="s">
        <v>52</v>
      </c>
      <c r="G88" t="s">
        <v>53</v>
      </c>
      <c r="H88" t="s">
        <v>54</v>
      </c>
      <c r="I88" t="s">
        <v>55</v>
      </c>
      <c r="J88">
        <v>12</v>
      </c>
      <c r="K88">
        <v>0.0163</v>
      </c>
      <c r="L88" t="s">
        <v>131</v>
      </c>
      <c r="M88" t="s">
        <v>131</v>
      </c>
      <c r="N88">
        <v>50</v>
      </c>
      <c r="O88">
        <v>100</v>
      </c>
      <c r="P88">
        <v>100</v>
      </c>
      <c r="Q88">
        <v>50</v>
      </c>
      <c r="R88" t="s">
        <v>132</v>
      </c>
      <c r="S88">
        <v>1</v>
      </c>
      <c r="T88">
        <v>1</v>
      </c>
      <c r="U88">
        <v>50</v>
      </c>
      <c r="AA88">
        <v>0</v>
      </c>
    </row>
    <row r="89" spans="1:27" ht="15">
      <c r="A89" t="s">
        <v>306</v>
      </c>
      <c r="B89" t="s">
        <v>302</v>
      </c>
      <c r="C89" t="s">
        <v>303</v>
      </c>
      <c r="D89">
        <v>1.63</v>
      </c>
      <c r="E89" t="s">
        <v>57</v>
      </c>
      <c r="F89" t="s">
        <v>58</v>
      </c>
      <c r="G89" t="s">
        <v>53</v>
      </c>
      <c r="H89" t="s">
        <v>54</v>
      </c>
      <c r="I89" t="s">
        <v>55</v>
      </c>
      <c r="J89">
        <v>13</v>
      </c>
      <c r="K89">
        <v>0.0163</v>
      </c>
      <c r="L89" t="s">
        <v>131</v>
      </c>
      <c r="M89" t="s">
        <v>131</v>
      </c>
      <c r="N89">
        <v>50</v>
      </c>
      <c r="O89">
        <v>100</v>
      </c>
      <c r="P89">
        <v>100</v>
      </c>
      <c r="Q89">
        <v>50</v>
      </c>
      <c r="R89" t="s">
        <v>132</v>
      </c>
      <c r="S89">
        <v>1</v>
      </c>
      <c r="T89">
        <v>1</v>
      </c>
      <c r="U89">
        <v>50</v>
      </c>
      <c r="AA89">
        <v>0</v>
      </c>
    </row>
    <row r="90" spans="1:27" ht="15">
      <c r="A90" t="s">
        <v>307</v>
      </c>
      <c r="B90" t="s">
        <v>302</v>
      </c>
      <c r="C90" t="s">
        <v>303</v>
      </c>
      <c r="D90">
        <v>1.49067713288931</v>
      </c>
      <c r="E90" t="s">
        <v>59</v>
      </c>
      <c r="F90" t="s">
        <v>60</v>
      </c>
      <c r="G90" t="s">
        <v>53</v>
      </c>
      <c r="H90" t="s">
        <v>54</v>
      </c>
      <c r="I90" t="s">
        <v>55</v>
      </c>
      <c r="J90">
        <v>14</v>
      </c>
      <c r="K90">
        <v>0.0163</v>
      </c>
      <c r="L90" t="s">
        <v>131</v>
      </c>
      <c r="M90" t="s">
        <v>131</v>
      </c>
      <c r="N90">
        <v>50</v>
      </c>
      <c r="O90">
        <v>91.4525848398</v>
      </c>
      <c r="P90">
        <v>82.9051696797</v>
      </c>
      <c r="Q90">
        <v>41.4525848398</v>
      </c>
      <c r="R90" t="s">
        <v>132</v>
      </c>
      <c r="S90">
        <v>1</v>
      </c>
      <c r="T90">
        <v>1</v>
      </c>
      <c r="U90">
        <v>41.4525848398</v>
      </c>
      <c r="AA90">
        <v>0</v>
      </c>
    </row>
    <row r="91" spans="1:27" ht="15">
      <c r="A91" t="s">
        <v>308</v>
      </c>
      <c r="B91" t="s">
        <v>302</v>
      </c>
      <c r="C91" t="s">
        <v>303</v>
      </c>
      <c r="D91">
        <v>1.56163098636219</v>
      </c>
      <c r="E91" t="s">
        <v>62</v>
      </c>
      <c r="F91" t="s">
        <v>63</v>
      </c>
      <c r="G91" t="s">
        <v>53</v>
      </c>
      <c r="H91" t="s">
        <v>54</v>
      </c>
      <c r="I91" t="s">
        <v>55</v>
      </c>
      <c r="J91">
        <v>15</v>
      </c>
      <c r="K91">
        <v>0.0163</v>
      </c>
      <c r="L91" t="s">
        <v>131</v>
      </c>
      <c r="M91" t="s">
        <v>131</v>
      </c>
      <c r="N91">
        <v>50</v>
      </c>
      <c r="O91">
        <v>95.8055819854</v>
      </c>
      <c r="P91">
        <v>91.6111639708</v>
      </c>
      <c r="Q91">
        <v>45.8055819854</v>
      </c>
      <c r="R91" t="s">
        <v>132</v>
      </c>
      <c r="S91">
        <v>1</v>
      </c>
      <c r="T91">
        <v>1</v>
      </c>
      <c r="U91">
        <v>45.8055819854</v>
      </c>
      <c r="AA91">
        <v>0</v>
      </c>
    </row>
    <row r="92" spans="1:27" ht="15">
      <c r="A92" t="s">
        <v>309</v>
      </c>
      <c r="B92" t="s">
        <v>302</v>
      </c>
      <c r="C92" t="s">
        <v>303</v>
      </c>
      <c r="D92">
        <v>1.63</v>
      </c>
      <c r="E92" t="s">
        <v>64</v>
      </c>
      <c r="F92" t="s">
        <v>65</v>
      </c>
      <c r="G92" t="s">
        <v>53</v>
      </c>
      <c r="H92" t="s">
        <v>54</v>
      </c>
      <c r="I92" t="s">
        <v>55</v>
      </c>
      <c r="J92">
        <v>16</v>
      </c>
      <c r="K92">
        <v>0.0163</v>
      </c>
      <c r="L92" t="s">
        <v>131</v>
      </c>
      <c r="M92" t="s">
        <v>131</v>
      </c>
      <c r="N92">
        <v>50</v>
      </c>
      <c r="O92">
        <v>100</v>
      </c>
      <c r="P92">
        <v>100</v>
      </c>
      <c r="Q92">
        <v>50</v>
      </c>
      <c r="R92" t="s">
        <v>132</v>
      </c>
      <c r="S92">
        <v>1</v>
      </c>
      <c r="T92">
        <v>1</v>
      </c>
      <c r="U92">
        <v>50</v>
      </c>
      <c r="AA92">
        <v>0</v>
      </c>
    </row>
    <row r="93" spans="1:27" ht="15">
      <c r="A93" t="s">
        <v>310</v>
      </c>
      <c r="B93" t="s">
        <v>302</v>
      </c>
      <c r="C93" t="s">
        <v>303</v>
      </c>
      <c r="D93">
        <v>1.63</v>
      </c>
      <c r="E93" t="s">
        <v>70</v>
      </c>
      <c r="F93" t="s">
        <v>71</v>
      </c>
      <c r="G93" t="s">
        <v>53</v>
      </c>
      <c r="H93" t="s">
        <v>54</v>
      </c>
      <c r="I93" t="s">
        <v>55</v>
      </c>
      <c r="J93">
        <v>18</v>
      </c>
      <c r="K93">
        <v>0.0163</v>
      </c>
      <c r="L93" t="s">
        <v>131</v>
      </c>
      <c r="M93" t="s">
        <v>131</v>
      </c>
      <c r="N93">
        <v>50</v>
      </c>
      <c r="O93">
        <v>100</v>
      </c>
      <c r="P93">
        <v>100</v>
      </c>
      <c r="Q93">
        <v>50</v>
      </c>
      <c r="R93" t="s">
        <v>132</v>
      </c>
      <c r="S93">
        <v>1</v>
      </c>
      <c r="T93">
        <v>1</v>
      </c>
      <c r="U93">
        <v>50</v>
      </c>
      <c r="AA93">
        <v>0</v>
      </c>
    </row>
    <row r="94" spans="1:27" ht="15">
      <c r="A94" t="s">
        <v>311</v>
      </c>
      <c r="B94" t="s">
        <v>302</v>
      </c>
      <c r="C94" t="s">
        <v>303</v>
      </c>
      <c r="D94">
        <v>1.63</v>
      </c>
      <c r="E94" t="s">
        <v>72</v>
      </c>
      <c r="F94" t="s">
        <v>73</v>
      </c>
      <c r="G94" t="s">
        <v>53</v>
      </c>
      <c r="H94" t="s">
        <v>54</v>
      </c>
      <c r="I94" t="s">
        <v>55</v>
      </c>
      <c r="J94">
        <v>19</v>
      </c>
      <c r="K94">
        <v>0.0163</v>
      </c>
      <c r="L94" t="s">
        <v>131</v>
      </c>
      <c r="M94" t="s">
        <v>131</v>
      </c>
      <c r="N94">
        <v>50</v>
      </c>
      <c r="O94">
        <v>100</v>
      </c>
      <c r="P94">
        <v>100</v>
      </c>
      <c r="Q94">
        <v>50</v>
      </c>
      <c r="R94" t="s">
        <v>132</v>
      </c>
      <c r="S94">
        <v>1</v>
      </c>
      <c r="T94">
        <v>1</v>
      </c>
      <c r="U94">
        <v>50</v>
      </c>
      <c r="AA94">
        <v>0</v>
      </c>
    </row>
    <row r="95" spans="1:27" ht="15">
      <c r="A95" t="s">
        <v>312</v>
      </c>
      <c r="B95" t="s">
        <v>302</v>
      </c>
      <c r="C95" t="s">
        <v>303</v>
      </c>
      <c r="D95">
        <v>1.85999999999999</v>
      </c>
      <c r="E95" t="s">
        <v>74</v>
      </c>
      <c r="F95" t="s">
        <v>75</v>
      </c>
      <c r="G95" t="s">
        <v>53</v>
      </c>
      <c r="H95" t="s">
        <v>76</v>
      </c>
      <c r="I95" t="s">
        <v>77</v>
      </c>
      <c r="J95">
        <v>20</v>
      </c>
      <c r="K95">
        <v>0.0186</v>
      </c>
      <c r="L95" t="s">
        <v>131</v>
      </c>
      <c r="M95" t="s">
        <v>131</v>
      </c>
      <c r="N95">
        <v>50</v>
      </c>
      <c r="O95">
        <v>100</v>
      </c>
      <c r="P95">
        <v>100</v>
      </c>
      <c r="Q95">
        <v>50</v>
      </c>
      <c r="R95" t="s">
        <v>132</v>
      </c>
      <c r="S95">
        <v>1</v>
      </c>
      <c r="T95">
        <v>1</v>
      </c>
      <c r="U95">
        <v>50</v>
      </c>
      <c r="AA95">
        <v>0</v>
      </c>
    </row>
    <row r="96" spans="1:27" ht="15">
      <c r="A96" t="s">
        <v>313</v>
      </c>
      <c r="B96" t="s">
        <v>302</v>
      </c>
      <c r="C96" t="s">
        <v>303</v>
      </c>
      <c r="D96">
        <v>1.85999999999999</v>
      </c>
      <c r="E96" t="s">
        <v>78</v>
      </c>
      <c r="F96" t="s">
        <v>79</v>
      </c>
      <c r="G96" t="s">
        <v>53</v>
      </c>
      <c r="H96" t="s">
        <v>76</v>
      </c>
      <c r="I96" t="s">
        <v>77</v>
      </c>
      <c r="J96">
        <v>21</v>
      </c>
      <c r="K96">
        <v>0.0186</v>
      </c>
      <c r="L96" t="s">
        <v>131</v>
      </c>
      <c r="M96" t="s">
        <v>131</v>
      </c>
      <c r="N96">
        <v>50</v>
      </c>
      <c r="O96">
        <v>100</v>
      </c>
      <c r="P96">
        <v>100</v>
      </c>
      <c r="Q96">
        <v>50</v>
      </c>
      <c r="R96" t="s">
        <v>132</v>
      </c>
      <c r="S96">
        <v>1</v>
      </c>
      <c r="T96">
        <v>1</v>
      </c>
      <c r="U96">
        <v>50</v>
      </c>
      <c r="AA96">
        <v>0</v>
      </c>
    </row>
    <row r="97" spans="1:27" ht="15">
      <c r="A97" t="s">
        <v>314</v>
      </c>
      <c r="B97" t="s">
        <v>302</v>
      </c>
      <c r="C97" t="s">
        <v>303</v>
      </c>
      <c r="D97">
        <v>1.85999999999999</v>
      </c>
      <c r="E97" t="s">
        <v>80</v>
      </c>
      <c r="F97" t="s">
        <v>81</v>
      </c>
      <c r="G97" t="s">
        <v>53</v>
      </c>
      <c r="H97" t="s">
        <v>76</v>
      </c>
      <c r="I97" t="s">
        <v>77</v>
      </c>
      <c r="J97">
        <v>22</v>
      </c>
      <c r="K97">
        <v>0.0186</v>
      </c>
      <c r="L97" t="s">
        <v>131</v>
      </c>
      <c r="M97" t="s">
        <v>131</v>
      </c>
      <c r="N97">
        <v>50</v>
      </c>
      <c r="O97">
        <v>100</v>
      </c>
      <c r="P97">
        <v>100</v>
      </c>
      <c r="Q97">
        <v>50</v>
      </c>
      <c r="R97" t="s">
        <v>132</v>
      </c>
      <c r="S97">
        <v>1</v>
      </c>
      <c r="T97">
        <v>1</v>
      </c>
      <c r="U97">
        <v>50</v>
      </c>
      <c r="AA97">
        <v>0</v>
      </c>
    </row>
    <row r="98" spans="1:27" ht="15">
      <c r="A98" t="s">
        <v>315</v>
      </c>
      <c r="B98" t="s">
        <v>302</v>
      </c>
      <c r="C98" t="s">
        <v>303</v>
      </c>
      <c r="D98">
        <v>1.85999999999999</v>
      </c>
      <c r="E98" t="s">
        <v>82</v>
      </c>
      <c r="F98" t="s">
        <v>83</v>
      </c>
      <c r="G98" t="s">
        <v>53</v>
      </c>
      <c r="H98" t="s">
        <v>76</v>
      </c>
      <c r="I98" t="s">
        <v>77</v>
      </c>
      <c r="J98">
        <v>23</v>
      </c>
      <c r="K98">
        <v>0.0186</v>
      </c>
      <c r="L98" t="s">
        <v>131</v>
      </c>
      <c r="M98" t="s">
        <v>131</v>
      </c>
      <c r="N98">
        <v>50</v>
      </c>
      <c r="O98">
        <v>100</v>
      </c>
      <c r="P98">
        <v>100</v>
      </c>
      <c r="Q98">
        <v>50</v>
      </c>
      <c r="R98" t="s">
        <v>132</v>
      </c>
      <c r="S98">
        <v>1</v>
      </c>
      <c r="T98">
        <v>1</v>
      </c>
      <c r="U98">
        <v>50</v>
      </c>
      <c r="AA98">
        <v>0</v>
      </c>
    </row>
    <row r="99" spans="1:27" ht="15">
      <c r="A99" t="s">
        <v>316</v>
      </c>
      <c r="B99" t="s">
        <v>302</v>
      </c>
      <c r="C99" t="s">
        <v>303</v>
      </c>
      <c r="D99">
        <v>1.85999999999999</v>
      </c>
      <c r="E99" t="s">
        <v>84</v>
      </c>
      <c r="F99" t="s">
        <v>85</v>
      </c>
      <c r="G99" t="s">
        <v>53</v>
      </c>
      <c r="H99" t="s">
        <v>76</v>
      </c>
      <c r="I99" t="s">
        <v>77</v>
      </c>
      <c r="J99">
        <v>24</v>
      </c>
      <c r="K99">
        <v>0.0186</v>
      </c>
      <c r="L99" t="s">
        <v>131</v>
      </c>
      <c r="M99" t="s">
        <v>131</v>
      </c>
      <c r="N99">
        <v>50</v>
      </c>
      <c r="O99">
        <v>100</v>
      </c>
      <c r="P99">
        <v>100</v>
      </c>
      <c r="Q99">
        <v>50</v>
      </c>
      <c r="R99" t="s">
        <v>132</v>
      </c>
      <c r="S99">
        <v>1</v>
      </c>
      <c r="T99">
        <v>1</v>
      </c>
      <c r="U99">
        <v>50</v>
      </c>
      <c r="AA99">
        <v>0</v>
      </c>
    </row>
    <row r="100" spans="1:27" ht="15">
      <c r="A100" t="s">
        <v>317</v>
      </c>
      <c r="B100" t="s">
        <v>302</v>
      </c>
      <c r="C100" t="s">
        <v>303</v>
      </c>
      <c r="D100">
        <v>1.85999999999999</v>
      </c>
      <c r="E100" t="s">
        <v>88</v>
      </c>
      <c r="F100" t="s">
        <v>89</v>
      </c>
      <c r="G100" t="s">
        <v>53</v>
      </c>
      <c r="H100" t="s">
        <v>76</v>
      </c>
      <c r="I100" t="s">
        <v>77</v>
      </c>
      <c r="J100">
        <v>26</v>
      </c>
      <c r="K100">
        <v>0.0186</v>
      </c>
      <c r="L100" t="s">
        <v>131</v>
      </c>
      <c r="M100" t="s">
        <v>131</v>
      </c>
      <c r="N100">
        <v>50</v>
      </c>
      <c r="O100">
        <v>100</v>
      </c>
      <c r="P100">
        <v>100</v>
      </c>
      <c r="Q100">
        <v>50</v>
      </c>
      <c r="R100" t="s">
        <v>132</v>
      </c>
      <c r="S100">
        <v>1</v>
      </c>
      <c r="T100">
        <v>1</v>
      </c>
      <c r="U100">
        <v>50</v>
      </c>
      <c r="AA100">
        <v>0</v>
      </c>
    </row>
    <row r="101" spans="1:27" ht="15">
      <c r="A101" t="s">
        <v>301</v>
      </c>
      <c r="B101" t="s">
        <v>302</v>
      </c>
      <c r="C101" t="s">
        <v>303</v>
      </c>
      <c r="D101">
        <v>2.4375</v>
      </c>
      <c r="E101" t="s">
        <v>105</v>
      </c>
      <c r="F101" t="s">
        <v>106</v>
      </c>
      <c r="G101" t="s">
        <v>53</v>
      </c>
      <c r="H101" t="s">
        <v>45</v>
      </c>
      <c r="I101" t="s">
        <v>107</v>
      </c>
      <c r="J101">
        <v>33</v>
      </c>
      <c r="K101">
        <v>0.0325</v>
      </c>
      <c r="L101" t="s">
        <v>131</v>
      </c>
      <c r="M101" t="s">
        <v>131</v>
      </c>
      <c r="N101">
        <v>50</v>
      </c>
      <c r="O101">
        <v>75</v>
      </c>
      <c r="P101">
        <v>50</v>
      </c>
      <c r="Q101">
        <v>25</v>
      </c>
      <c r="R101" t="s">
        <v>132</v>
      </c>
      <c r="S101">
        <v>1</v>
      </c>
      <c r="T101">
        <v>1</v>
      </c>
      <c r="U101">
        <v>25</v>
      </c>
      <c r="AA101">
        <v>0</v>
      </c>
    </row>
    <row r="102" spans="1:27" ht="15">
      <c r="A102" t="s">
        <v>304</v>
      </c>
      <c r="B102" t="s">
        <v>302</v>
      </c>
      <c r="C102" t="s">
        <v>303</v>
      </c>
      <c r="D102">
        <v>2.4375</v>
      </c>
      <c r="E102" t="s">
        <v>112</v>
      </c>
      <c r="F102" t="s">
        <v>113</v>
      </c>
      <c r="G102" t="s">
        <v>53</v>
      </c>
      <c r="H102" t="s">
        <v>45</v>
      </c>
      <c r="I102" t="s">
        <v>107</v>
      </c>
      <c r="J102">
        <v>36</v>
      </c>
      <c r="K102">
        <v>0.0325</v>
      </c>
      <c r="L102" t="s">
        <v>131</v>
      </c>
      <c r="M102" t="s">
        <v>131</v>
      </c>
      <c r="N102">
        <v>50</v>
      </c>
      <c r="O102">
        <v>75</v>
      </c>
      <c r="P102">
        <v>50</v>
      </c>
      <c r="Q102">
        <v>25</v>
      </c>
      <c r="R102" t="s">
        <v>132</v>
      </c>
      <c r="S102">
        <v>1</v>
      </c>
      <c r="T102">
        <v>1</v>
      </c>
      <c r="U102">
        <v>25</v>
      </c>
      <c r="AA102">
        <v>0</v>
      </c>
    </row>
    <row r="103" spans="1:27" ht="15">
      <c r="A103" t="s">
        <v>318</v>
      </c>
      <c r="B103" t="s">
        <v>302</v>
      </c>
      <c r="C103" t="s">
        <v>303</v>
      </c>
      <c r="D103">
        <v>1.085</v>
      </c>
      <c r="E103" t="s">
        <v>103</v>
      </c>
      <c r="F103" t="s">
        <v>104</v>
      </c>
      <c r="G103" t="s">
        <v>53</v>
      </c>
      <c r="H103" t="s">
        <v>93</v>
      </c>
      <c r="I103" t="s">
        <v>94</v>
      </c>
      <c r="J103">
        <v>32</v>
      </c>
      <c r="K103">
        <v>0.0217</v>
      </c>
      <c r="L103" t="s">
        <v>32</v>
      </c>
      <c r="M103" t="s">
        <v>33</v>
      </c>
      <c r="N103">
        <v>50</v>
      </c>
      <c r="O103">
        <v>50</v>
      </c>
      <c r="P103">
        <v>0</v>
      </c>
      <c r="Q103">
        <v>0</v>
      </c>
      <c r="R103" t="s">
        <v>132</v>
      </c>
      <c r="S103">
        <v>1</v>
      </c>
      <c r="T103">
        <v>1</v>
      </c>
      <c r="U103">
        <v>0</v>
      </c>
      <c r="V103" t="s">
        <v>34</v>
      </c>
      <c r="W103">
        <v>1</v>
      </c>
      <c r="Y103" t="s">
        <v>33</v>
      </c>
      <c r="Z103">
        <v>50</v>
      </c>
      <c r="AA103">
        <v>50</v>
      </c>
    </row>
    <row r="104" spans="1:27" ht="15">
      <c r="A104" t="s">
        <v>319</v>
      </c>
      <c r="B104" t="s">
        <v>302</v>
      </c>
      <c r="C104" t="s">
        <v>303</v>
      </c>
      <c r="D104">
        <v>0.541612499999999</v>
      </c>
      <c r="E104" t="s">
        <v>108</v>
      </c>
      <c r="F104" t="s">
        <v>109</v>
      </c>
      <c r="G104" t="s">
        <v>53</v>
      </c>
      <c r="H104" t="s">
        <v>45</v>
      </c>
      <c r="I104" t="s">
        <v>107</v>
      </c>
      <c r="J104">
        <v>34</v>
      </c>
      <c r="K104">
        <v>0.0325</v>
      </c>
      <c r="L104" t="s">
        <v>32</v>
      </c>
      <c r="M104" t="s">
        <v>90</v>
      </c>
      <c r="N104">
        <v>16.665</v>
      </c>
      <c r="O104">
        <v>16.665</v>
      </c>
      <c r="P104">
        <v>0</v>
      </c>
      <c r="Q104">
        <v>0</v>
      </c>
      <c r="R104" t="s">
        <v>132</v>
      </c>
      <c r="S104">
        <v>1</v>
      </c>
      <c r="T104">
        <v>1</v>
      </c>
      <c r="U104">
        <v>0</v>
      </c>
      <c r="V104" t="s">
        <v>34</v>
      </c>
      <c r="W104">
        <v>1</v>
      </c>
      <c r="Y104" t="s">
        <v>90</v>
      </c>
      <c r="Z104">
        <v>16.665</v>
      </c>
      <c r="AA104">
        <v>16.665</v>
      </c>
    </row>
    <row r="105" spans="1:27" ht="15">
      <c r="A105" t="s">
        <v>320</v>
      </c>
      <c r="B105" t="s">
        <v>302</v>
      </c>
      <c r="C105" t="s">
        <v>303</v>
      </c>
      <c r="D105">
        <v>0</v>
      </c>
      <c r="E105" t="s">
        <v>110</v>
      </c>
      <c r="F105" t="s">
        <v>111</v>
      </c>
      <c r="G105" t="s">
        <v>53</v>
      </c>
      <c r="H105" t="s">
        <v>45</v>
      </c>
      <c r="I105" t="s">
        <v>107</v>
      </c>
      <c r="J105">
        <v>35</v>
      </c>
      <c r="K105">
        <v>0.0325</v>
      </c>
      <c r="L105" t="s">
        <v>32</v>
      </c>
      <c r="N105">
        <v>0</v>
      </c>
      <c r="O105">
        <v>0</v>
      </c>
      <c r="P105">
        <v>0</v>
      </c>
      <c r="Q105">
        <v>0</v>
      </c>
      <c r="R105" t="s">
        <v>132</v>
      </c>
      <c r="S105">
        <v>1</v>
      </c>
      <c r="T105">
        <v>1</v>
      </c>
      <c r="U105">
        <v>0</v>
      </c>
      <c r="V105" t="s">
        <v>66</v>
      </c>
      <c r="W105">
        <v>0</v>
      </c>
      <c r="Z105">
        <v>0</v>
      </c>
      <c r="AA105">
        <v>0</v>
      </c>
    </row>
    <row r="106" spans="1:27" ht="15">
      <c r="A106" t="s">
        <v>331</v>
      </c>
      <c r="B106" t="s">
        <v>302</v>
      </c>
      <c r="C106" t="s">
        <v>303</v>
      </c>
      <c r="D106">
        <v>0</v>
      </c>
      <c r="E106" t="s">
        <v>114</v>
      </c>
      <c r="F106" t="s">
        <v>115</v>
      </c>
      <c r="G106" t="s">
        <v>53</v>
      </c>
      <c r="H106" t="s">
        <v>116</v>
      </c>
      <c r="I106" t="s">
        <v>117</v>
      </c>
      <c r="J106">
        <v>37</v>
      </c>
      <c r="K106">
        <v>0.0433</v>
      </c>
      <c r="L106" t="s">
        <v>32</v>
      </c>
      <c r="M106" t="s">
        <v>61</v>
      </c>
      <c r="N106">
        <v>0</v>
      </c>
      <c r="O106">
        <v>0</v>
      </c>
      <c r="P106">
        <v>0</v>
      </c>
      <c r="Q106">
        <v>0</v>
      </c>
      <c r="R106" t="s">
        <v>132</v>
      </c>
      <c r="S106">
        <v>1</v>
      </c>
      <c r="T106">
        <v>1</v>
      </c>
      <c r="U106">
        <v>0</v>
      </c>
      <c r="V106" t="s">
        <v>69</v>
      </c>
      <c r="W106">
        <v>0</v>
      </c>
      <c r="Y106" t="s">
        <v>61</v>
      </c>
      <c r="Z106">
        <v>50</v>
      </c>
      <c r="AA106">
        <v>0</v>
      </c>
    </row>
    <row r="107" spans="1:27" ht="15">
      <c r="A107" t="s">
        <v>329</v>
      </c>
      <c r="B107" t="s">
        <v>302</v>
      </c>
      <c r="C107" t="s">
        <v>303</v>
      </c>
      <c r="D107">
        <v>0</v>
      </c>
      <c r="E107" t="s">
        <v>118</v>
      </c>
      <c r="F107" t="s">
        <v>119</v>
      </c>
      <c r="G107" t="s">
        <v>53</v>
      </c>
      <c r="H107" t="s">
        <v>116</v>
      </c>
      <c r="I107" t="s">
        <v>117</v>
      </c>
      <c r="J107">
        <v>38</v>
      </c>
      <c r="K107">
        <v>0.0433</v>
      </c>
      <c r="L107" t="s">
        <v>32</v>
      </c>
      <c r="M107" t="s">
        <v>33</v>
      </c>
      <c r="N107">
        <v>0</v>
      </c>
      <c r="O107">
        <v>0</v>
      </c>
      <c r="P107">
        <v>0</v>
      </c>
      <c r="Q107">
        <v>0</v>
      </c>
      <c r="R107" t="s">
        <v>132</v>
      </c>
      <c r="S107">
        <v>1</v>
      </c>
      <c r="T107">
        <v>1</v>
      </c>
      <c r="U107">
        <v>0</v>
      </c>
      <c r="V107" t="s">
        <v>69</v>
      </c>
      <c r="W107">
        <v>0</v>
      </c>
      <c r="Y107" t="s">
        <v>33</v>
      </c>
      <c r="Z107">
        <v>50</v>
      </c>
      <c r="AA107">
        <v>0</v>
      </c>
    </row>
    <row r="108" spans="1:27" ht="15">
      <c r="A108" t="s">
        <v>332</v>
      </c>
      <c r="B108" t="s">
        <v>302</v>
      </c>
      <c r="C108" t="s">
        <v>303</v>
      </c>
      <c r="D108">
        <v>0</v>
      </c>
      <c r="E108" t="s">
        <v>120</v>
      </c>
      <c r="F108" t="s">
        <v>121</v>
      </c>
      <c r="G108" t="s">
        <v>53</v>
      </c>
      <c r="H108" t="s">
        <v>116</v>
      </c>
      <c r="I108" t="s">
        <v>117</v>
      </c>
      <c r="J108">
        <v>39</v>
      </c>
      <c r="K108">
        <v>0.0433</v>
      </c>
      <c r="L108" t="s">
        <v>32</v>
      </c>
      <c r="M108" t="s">
        <v>33</v>
      </c>
      <c r="N108">
        <v>0</v>
      </c>
      <c r="O108">
        <v>0</v>
      </c>
      <c r="P108">
        <v>0</v>
      </c>
      <c r="Q108">
        <v>0</v>
      </c>
      <c r="R108" t="s">
        <v>132</v>
      </c>
      <c r="S108">
        <v>1</v>
      </c>
      <c r="T108">
        <v>1</v>
      </c>
      <c r="U108">
        <v>0</v>
      </c>
      <c r="V108" t="s">
        <v>66</v>
      </c>
      <c r="W108">
        <v>0</v>
      </c>
      <c r="Y108" t="s">
        <v>33</v>
      </c>
      <c r="Z108">
        <v>50</v>
      </c>
      <c r="AA108">
        <v>0</v>
      </c>
    </row>
    <row r="109" spans="1:27" ht="15">
      <c r="A109" t="s">
        <v>330</v>
      </c>
      <c r="B109" t="s">
        <v>302</v>
      </c>
      <c r="C109" t="s">
        <v>303</v>
      </c>
      <c r="D109">
        <v>0</v>
      </c>
      <c r="E109" t="s">
        <v>67</v>
      </c>
      <c r="F109" t="s">
        <v>68</v>
      </c>
      <c r="G109" t="s">
        <v>53</v>
      </c>
      <c r="H109" t="s">
        <v>54</v>
      </c>
      <c r="I109" t="s">
        <v>55</v>
      </c>
      <c r="J109">
        <v>17</v>
      </c>
      <c r="K109">
        <v>0.0163</v>
      </c>
      <c r="L109" t="s">
        <v>32</v>
      </c>
      <c r="M109" t="s">
        <v>90</v>
      </c>
      <c r="N109">
        <v>0</v>
      </c>
      <c r="O109">
        <v>0</v>
      </c>
      <c r="P109">
        <v>0</v>
      </c>
      <c r="Q109">
        <v>0</v>
      </c>
      <c r="R109" t="s">
        <v>132</v>
      </c>
      <c r="S109">
        <v>1</v>
      </c>
      <c r="T109">
        <v>1</v>
      </c>
      <c r="U109">
        <v>0</v>
      </c>
      <c r="V109" t="s">
        <v>66</v>
      </c>
      <c r="W109">
        <v>0</v>
      </c>
      <c r="Y109" t="s">
        <v>90</v>
      </c>
      <c r="Z109">
        <v>16.665</v>
      </c>
      <c r="AA109">
        <v>0</v>
      </c>
    </row>
    <row r="110" spans="1:27" ht="15">
      <c r="A110" t="s">
        <v>333</v>
      </c>
      <c r="B110" t="s">
        <v>302</v>
      </c>
      <c r="C110" t="s">
        <v>303</v>
      </c>
      <c r="D110">
        <v>0</v>
      </c>
      <c r="E110" t="s">
        <v>86</v>
      </c>
      <c r="F110" t="s">
        <v>87</v>
      </c>
      <c r="G110" t="s">
        <v>53</v>
      </c>
      <c r="H110" t="s">
        <v>76</v>
      </c>
      <c r="I110" t="s">
        <v>77</v>
      </c>
      <c r="J110">
        <v>25</v>
      </c>
      <c r="K110">
        <v>0.0186</v>
      </c>
      <c r="L110" t="s">
        <v>32</v>
      </c>
      <c r="M110" t="s">
        <v>90</v>
      </c>
      <c r="N110">
        <v>0</v>
      </c>
      <c r="O110">
        <v>0</v>
      </c>
      <c r="P110">
        <v>0</v>
      </c>
      <c r="Q110">
        <v>0</v>
      </c>
      <c r="R110" t="s">
        <v>132</v>
      </c>
      <c r="S110">
        <v>1</v>
      </c>
      <c r="T110">
        <v>1</v>
      </c>
      <c r="U110">
        <v>0</v>
      </c>
      <c r="V110" t="s">
        <v>69</v>
      </c>
      <c r="W110">
        <v>0</v>
      </c>
      <c r="Y110" t="s">
        <v>90</v>
      </c>
      <c r="Z110">
        <v>16.665</v>
      </c>
      <c r="AA110">
        <v>0</v>
      </c>
    </row>
    <row r="111" spans="1:27" ht="15">
      <c r="A111" t="s">
        <v>334</v>
      </c>
      <c r="B111" t="s">
        <v>302</v>
      </c>
      <c r="C111" t="s">
        <v>303</v>
      </c>
      <c r="D111">
        <v>1.085</v>
      </c>
      <c r="E111" t="s">
        <v>91</v>
      </c>
      <c r="F111" t="s">
        <v>92</v>
      </c>
      <c r="G111" t="s">
        <v>53</v>
      </c>
      <c r="H111" t="s">
        <v>93</v>
      </c>
      <c r="I111" t="s">
        <v>94</v>
      </c>
      <c r="J111">
        <v>27</v>
      </c>
      <c r="K111">
        <v>0.0217</v>
      </c>
      <c r="L111" t="s">
        <v>32</v>
      </c>
      <c r="M111" t="s">
        <v>33</v>
      </c>
      <c r="N111">
        <v>50</v>
      </c>
      <c r="O111">
        <v>50</v>
      </c>
      <c r="P111">
        <v>0</v>
      </c>
      <c r="Q111">
        <v>0</v>
      </c>
      <c r="R111" t="s">
        <v>132</v>
      </c>
      <c r="S111">
        <v>1</v>
      </c>
      <c r="T111">
        <v>1</v>
      </c>
      <c r="U111">
        <v>0</v>
      </c>
      <c r="V111" t="s">
        <v>34</v>
      </c>
      <c r="W111">
        <v>1</v>
      </c>
      <c r="Y111" t="s">
        <v>33</v>
      </c>
      <c r="Z111">
        <v>50</v>
      </c>
      <c r="AA111">
        <v>50</v>
      </c>
    </row>
    <row r="112" spans="1:27" ht="15">
      <c r="A112" t="s">
        <v>335</v>
      </c>
      <c r="B112" t="s">
        <v>302</v>
      </c>
      <c r="C112" t="s">
        <v>303</v>
      </c>
      <c r="D112">
        <v>0</v>
      </c>
      <c r="E112" t="s">
        <v>95</v>
      </c>
      <c r="F112" t="s">
        <v>96</v>
      </c>
      <c r="G112" t="s">
        <v>53</v>
      </c>
      <c r="H112" t="s">
        <v>93</v>
      </c>
      <c r="I112" t="s">
        <v>94</v>
      </c>
      <c r="J112">
        <v>28</v>
      </c>
      <c r="K112">
        <v>0.0217</v>
      </c>
      <c r="L112" t="s">
        <v>32</v>
      </c>
      <c r="M112" t="s">
        <v>33</v>
      </c>
      <c r="N112">
        <v>0</v>
      </c>
      <c r="O112">
        <v>0</v>
      </c>
      <c r="P112">
        <v>0</v>
      </c>
      <c r="Q112">
        <v>0</v>
      </c>
      <c r="R112" t="s">
        <v>132</v>
      </c>
      <c r="S112">
        <v>1</v>
      </c>
      <c r="T112">
        <v>1</v>
      </c>
      <c r="U112">
        <v>0</v>
      </c>
      <c r="V112" t="s">
        <v>66</v>
      </c>
      <c r="W112">
        <v>0</v>
      </c>
      <c r="Y112" t="s">
        <v>33</v>
      </c>
      <c r="Z112">
        <v>50</v>
      </c>
      <c r="AA112">
        <v>0</v>
      </c>
    </row>
    <row r="113" spans="1:27" ht="15">
      <c r="A113" t="s">
        <v>336</v>
      </c>
      <c r="B113" t="s">
        <v>302</v>
      </c>
      <c r="C113" t="s">
        <v>303</v>
      </c>
      <c r="D113">
        <v>1.085</v>
      </c>
      <c r="E113" t="s">
        <v>97</v>
      </c>
      <c r="F113" t="s">
        <v>98</v>
      </c>
      <c r="G113" t="s">
        <v>53</v>
      </c>
      <c r="H113" t="s">
        <v>93</v>
      </c>
      <c r="I113" t="s">
        <v>94</v>
      </c>
      <c r="J113">
        <v>29</v>
      </c>
      <c r="K113">
        <v>0.0217</v>
      </c>
      <c r="L113" t="s">
        <v>32</v>
      </c>
      <c r="M113" t="s">
        <v>33</v>
      </c>
      <c r="N113">
        <v>50</v>
      </c>
      <c r="O113">
        <v>50</v>
      </c>
      <c r="P113">
        <v>0</v>
      </c>
      <c r="Q113">
        <v>0</v>
      </c>
      <c r="R113" t="s">
        <v>132</v>
      </c>
      <c r="S113">
        <v>1</v>
      </c>
      <c r="T113">
        <v>1</v>
      </c>
      <c r="U113">
        <v>0</v>
      </c>
      <c r="V113" t="s">
        <v>34</v>
      </c>
      <c r="W113">
        <v>1</v>
      </c>
      <c r="Y113" t="s">
        <v>33</v>
      </c>
      <c r="Z113">
        <v>50</v>
      </c>
      <c r="AA113">
        <v>50</v>
      </c>
    </row>
    <row r="114" spans="1:27" ht="15">
      <c r="A114" t="s">
        <v>337</v>
      </c>
      <c r="B114" t="s">
        <v>302</v>
      </c>
      <c r="C114" t="s">
        <v>303</v>
      </c>
      <c r="D114">
        <v>0</v>
      </c>
      <c r="E114" t="s">
        <v>99</v>
      </c>
      <c r="F114" t="s">
        <v>100</v>
      </c>
      <c r="G114" t="s">
        <v>53</v>
      </c>
      <c r="H114" t="s">
        <v>93</v>
      </c>
      <c r="I114" t="s">
        <v>94</v>
      </c>
      <c r="J114">
        <v>30</v>
      </c>
      <c r="K114">
        <v>0.0217</v>
      </c>
      <c r="L114" t="s">
        <v>32</v>
      </c>
      <c r="M114" t="s">
        <v>33</v>
      </c>
      <c r="N114">
        <v>0</v>
      </c>
      <c r="O114">
        <v>0</v>
      </c>
      <c r="P114">
        <v>0</v>
      </c>
      <c r="Q114">
        <v>0</v>
      </c>
      <c r="R114" t="s">
        <v>132</v>
      </c>
      <c r="S114">
        <v>1</v>
      </c>
      <c r="T114">
        <v>1</v>
      </c>
      <c r="U114">
        <v>0</v>
      </c>
      <c r="V114" t="s">
        <v>66</v>
      </c>
      <c r="W114">
        <v>0</v>
      </c>
      <c r="Y114" t="s">
        <v>33</v>
      </c>
      <c r="Z114">
        <v>50</v>
      </c>
      <c r="AA114">
        <v>0</v>
      </c>
    </row>
    <row r="115" spans="1:27" ht="15">
      <c r="A115" t="s">
        <v>338</v>
      </c>
      <c r="B115" t="s">
        <v>302</v>
      </c>
      <c r="C115" t="s">
        <v>303</v>
      </c>
      <c r="D115">
        <v>0</v>
      </c>
      <c r="E115" t="s">
        <v>101</v>
      </c>
      <c r="F115" t="s">
        <v>102</v>
      </c>
      <c r="G115" t="s">
        <v>53</v>
      </c>
      <c r="H115" t="s">
        <v>93</v>
      </c>
      <c r="I115" t="s">
        <v>94</v>
      </c>
      <c r="J115">
        <v>31</v>
      </c>
      <c r="K115">
        <v>0.0217</v>
      </c>
      <c r="L115" t="s">
        <v>32</v>
      </c>
      <c r="M115" t="s">
        <v>33</v>
      </c>
      <c r="N115">
        <v>0</v>
      </c>
      <c r="O115">
        <v>0</v>
      </c>
      <c r="P115">
        <v>0</v>
      </c>
      <c r="Q115">
        <v>0</v>
      </c>
      <c r="R115" t="s">
        <v>132</v>
      </c>
      <c r="S115">
        <v>1</v>
      </c>
      <c r="T115">
        <v>1</v>
      </c>
      <c r="U115">
        <v>0</v>
      </c>
      <c r="V115" t="s">
        <v>66</v>
      </c>
      <c r="W115">
        <v>0</v>
      </c>
      <c r="Y115" t="s">
        <v>33</v>
      </c>
      <c r="Z115">
        <v>50</v>
      </c>
      <c r="AA115">
        <v>0</v>
      </c>
    </row>
    <row r="116" spans="1:27" ht="15">
      <c r="A116" t="s">
        <v>339</v>
      </c>
      <c r="B116" t="s">
        <v>302</v>
      </c>
      <c r="C116" t="s">
        <v>303</v>
      </c>
      <c r="D116">
        <v>2.219778</v>
      </c>
      <c r="E116" t="s">
        <v>122</v>
      </c>
      <c r="F116" t="s">
        <v>123</v>
      </c>
      <c r="G116" t="s">
        <v>124</v>
      </c>
      <c r="I116" t="s">
        <v>125</v>
      </c>
      <c r="J116">
        <v>1</v>
      </c>
      <c r="K116">
        <v>0.0333</v>
      </c>
      <c r="L116" t="s">
        <v>32</v>
      </c>
      <c r="M116" t="s">
        <v>126</v>
      </c>
      <c r="N116">
        <v>66.66</v>
      </c>
      <c r="O116">
        <v>66.66</v>
      </c>
      <c r="P116">
        <v>0</v>
      </c>
      <c r="Q116">
        <v>0</v>
      </c>
      <c r="R116" t="s">
        <v>132</v>
      </c>
      <c r="S116">
        <v>1</v>
      </c>
      <c r="T116">
        <v>1</v>
      </c>
      <c r="U116">
        <v>0</v>
      </c>
      <c r="W116">
        <v>0</v>
      </c>
      <c r="X116">
        <v>66.66</v>
      </c>
      <c r="Z116">
        <v>0</v>
      </c>
      <c r="AA116">
        <v>66.66</v>
      </c>
    </row>
    <row r="117" spans="1:27" ht="15">
      <c r="A117" t="s">
        <v>340</v>
      </c>
      <c r="B117" t="s">
        <v>302</v>
      </c>
      <c r="C117" t="s">
        <v>303</v>
      </c>
      <c r="D117">
        <v>1.0323</v>
      </c>
      <c r="E117" t="s">
        <v>127</v>
      </c>
      <c r="F117" t="s">
        <v>128</v>
      </c>
      <c r="G117" t="s">
        <v>124</v>
      </c>
      <c r="I117" t="s">
        <v>125</v>
      </c>
      <c r="J117">
        <v>2</v>
      </c>
      <c r="K117">
        <v>0.0333</v>
      </c>
      <c r="L117" t="s">
        <v>32</v>
      </c>
      <c r="M117" t="s">
        <v>126</v>
      </c>
      <c r="N117">
        <v>31</v>
      </c>
      <c r="O117">
        <v>31</v>
      </c>
      <c r="P117">
        <v>0</v>
      </c>
      <c r="Q117">
        <v>0</v>
      </c>
      <c r="R117" t="s">
        <v>132</v>
      </c>
      <c r="S117">
        <v>1</v>
      </c>
      <c r="T117">
        <v>1</v>
      </c>
      <c r="U117">
        <v>0</v>
      </c>
      <c r="W117">
        <v>0</v>
      </c>
      <c r="X117">
        <v>31</v>
      </c>
      <c r="Z117">
        <v>0</v>
      </c>
      <c r="AA117">
        <v>31</v>
      </c>
    </row>
    <row r="118" spans="1:27" ht="15">
      <c r="A118" t="s">
        <v>341</v>
      </c>
      <c r="B118" t="s">
        <v>302</v>
      </c>
      <c r="C118" t="s">
        <v>303</v>
      </c>
      <c r="D118">
        <v>0</v>
      </c>
      <c r="E118" t="s">
        <v>129</v>
      </c>
      <c r="F118" t="s">
        <v>130</v>
      </c>
      <c r="G118" t="s">
        <v>124</v>
      </c>
      <c r="I118" t="s">
        <v>125</v>
      </c>
      <c r="J118">
        <v>3</v>
      </c>
      <c r="K118">
        <v>0.0333</v>
      </c>
      <c r="L118" t="s">
        <v>32</v>
      </c>
      <c r="M118" t="s">
        <v>126</v>
      </c>
      <c r="N118">
        <v>0</v>
      </c>
      <c r="O118">
        <v>0</v>
      </c>
      <c r="P118">
        <v>0</v>
      </c>
      <c r="Q118">
        <v>0</v>
      </c>
      <c r="R118" t="s">
        <v>132</v>
      </c>
      <c r="S118">
        <v>1</v>
      </c>
      <c r="T118">
        <v>1</v>
      </c>
      <c r="U118">
        <v>0</v>
      </c>
      <c r="W118">
        <v>0</v>
      </c>
      <c r="X118">
        <v>0</v>
      </c>
      <c r="Z118">
        <v>0</v>
      </c>
      <c r="AA118">
        <v>0</v>
      </c>
    </row>
    <row r="119" spans="1:27" ht="15">
      <c r="A119" t="s">
        <v>157</v>
      </c>
      <c r="B119" t="s">
        <v>138</v>
      </c>
      <c r="C119" t="s">
        <v>139</v>
      </c>
      <c r="D119">
        <v>2.5</v>
      </c>
      <c r="E119" t="s">
        <v>27</v>
      </c>
      <c r="F119" t="s">
        <v>28</v>
      </c>
      <c r="G119" t="s">
        <v>29</v>
      </c>
      <c r="H119" t="s">
        <v>30</v>
      </c>
      <c r="I119" t="s">
        <v>31</v>
      </c>
      <c r="J119">
        <v>4</v>
      </c>
      <c r="K119">
        <v>0.025</v>
      </c>
      <c r="L119" t="s">
        <v>131</v>
      </c>
      <c r="M119" t="s">
        <v>131</v>
      </c>
      <c r="N119">
        <v>50</v>
      </c>
      <c r="O119">
        <v>100</v>
      </c>
      <c r="P119">
        <v>100</v>
      </c>
      <c r="Q119">
        <v>50</v>
      </c>
      <c r="R119" t="s">
        <v>132</v>
      </c>
      <c r="S119">
        <v>1</v>
      </c>
      <c r="T119">
        <v>1</v>
      </c>
      <c r="U119">
        <v>50</v>
      </c>
      <c r="AA119">
        <v>0</v>
      </c>
    </row>
    <row r="120" spans="1:27" ht="15">
      <c r="A120" t="s">
        <v>159</v>
      </c>
      <c r="B120" t="s">
        <v>138</v>
      </c>
      <c r="C120" t="s">
        <v>139</v>
      </c>
      <c r="D120">
        <v>2.5</v>
      </c>
      <c r="E120" t="s">
        <v>37</v>
      </c>
      <c r="F120" t="s">
        <v>38</v>
      </c>
      <c r="G120" t="s">
        <v>29</v>
      </c>
      <c r="H120" t="s">
        <v>30</v>
      </c>
      <c r="I120" t="s">
        <v>31</v>
      </c>
      <c r="J120">
        <v>6</v>
      </c>
      <c r="K120">
        <v>0.025</v>
      </c>
      <c r="L120" t="s">
        <v>131</v>
      </c>
      <c r="M120" t="s">
        <v>131</v>
      </c>
      <c r="N120">
        <v>50</v>
      </c>
      <c r="O120">
        <v>100</v>
      </c>
      <c r="P120">
        <v>100</v>
      </c>
      <c r="Q120">
        <v>50</v>
      </c>
      <c r="R120" t="s">
        <v>132</v>
      </c>
      <c r="S120">
        <v>1</v>
      </c>
      <c r="T120">
        <v>1</v>
      </c>
      <c r="U120">
        <v>50</v>
      </c>
      <c r="AA120">
        <v>0</v>
      </c>
    </row>
    <row r="121" spans="1:27" ht="15">
      <c r="A121" t="s">
        <v>162</v>
      </c>
      <c r="B121" t="s">
        <v>138</v>
      </c>
      <c r="C121" t="s">
        <v>139</v>
      </c>
      <c r="D121">
        <v>2.78</v>
      </c>
      <c r="E121" t="s">
        <v>43</v>
      </c>
      <c r="F121" t="s">
        <v>44</v>
      </c>
      <c r="G121" t="s">
        <v>29</v>
      </c>
      <c r="H121" t="s">
        <v>133</v>
      </c>
      <c r="I121" t="s">
        <v>134</v>
      </c>
      <c r="J121">
        <v>9</v>
      </c>
      <c r="K121">
        <v>0.0417</v>
      </c>
      <c r="L121" t="s">
        <v>131</v>
      </c>
      <c r="M121" t="s">
        <v>131</v>
      </c>
      <c r="N121">
        <v>50</v>
      </c>
      <c r="O121">
        <v>66.6666666667</v>
      </c>
      <c r="P121">
        <v>33.3333333333</v>
      </c>
      <c r="Q121">
        <v>16.6666666667</v>
      </c>
      <c r="R121" t="s">
        <v>132</v>
      </c>
      <c r="S121">
        <v>1</v>
      </c>
      <c r="T121">
        <v>1</v>
      </c>
      <c r="U121">
        <v>16.6666666667</v>
      </c>
      <c r="AA121">
        <v>0</v>
      </c>
    </row>
    <row r="122" spans="1:27" ht="15">
      <c r="A122" t="s">
        <v>163</v>
      </c>
      <c r="B122" t="s">
        <v>138</v>
      </c>
      <c r="C122" t="s">
        <v>139</v>
      </c>
      <c r="D122">
        <v>2.78</v>
      </c>
      <c r="E122" t="s">
        <v>47</v>
      </c>
      <c r="F122" t="s">
        <v>48</v>
      </c>
      <c r="G122" t="s">
        <v>29</v>
      </c>
      <c r="H122" t="s">
        <v>133</v>
      </c>
      <c r="I122" t="s">
        <v>134</v>
      </c>
      <c r="J122">
        <v>10</v>
      </c>
      <c r="K122">
        <v>0.0417</v>
      </c>
      <c r="L122" t="s">
        <v>131</v>
      </c>
      <c r="M122" t="s">
        <v>131</v>
      </c>
      <c r="N122">
        <v>50</v>
      </c>
      <c r="O122">
        <v>66.6666666667</v>
      </c>
      <c r="P122">
        <v>33.3333333333</v>
      </c>
      <c r="Q122">
        <v>16.6666666667</v>
      </c>
      <c r="R122" t="s">
        <v>132</v>
      </c>
      <c r="S122">
        <v>1</v>
      </c>
      <c r="T122">
        <v>1</v>
      </c>
      <c r="U122">
        <v>16.6666666667</v>
      </c>
      <c r="AA122">
        <v>0</v>
      </c>
    </row>
    <row r="123" spans="1:27" ht="15">
      <c r="A123" t="s">
        <v>164</v>
      </c>
      <c r="B123" t="s">
        <v>138</v>
      </c>
      <c r="C123" t="s">
        <v>139</v>
      </c>
      <c r="D123">
        <v>4.17</v>
      </c>
      <c r="E123" t="s">
        <v>49</v>
      </c>
      <c r="F123" t="s">
        <v>50</v>
      </c>
      <c r="G123" t="s">
        <v>29</v>
      </c>
      <c r="H123" t="s">
        <v>45</v>
      </c>
      <c r="I123" t="s">
        <v>46</v>
      </c>
      <c r="J123">
        <v>11</v>
      </c>
      <c r="K123">
        <v>0.0417</v>
      </c>
      <c r="L123" t="s">
        <v>131</v>
      </c>
      <c r="M123" t="s">
        <v>131</v>
      </c>
      <c r="N123">
        <v>50</v>
      </c>
      <c r="O123">
        <v>100</v>
      </c>
      <c r="P123">
        <v>100</v>
      </c>
      <c r="Q123">
        <v>50</v>
      </c>
      <c r="R123" t="s">
        <v>132</v>
      </c>
      <c r="S123">
        <v>1</v>
      </c>
      <c r="T123">
        <v>1</v>
      </c>
      <c r="U123">
        <v>50</v>
      </c>
      <c r="AA123">
        <v>0</v>
      </c>
    </row>
    <row r="124" spans="1:27" ht="15">
      <c r="A124" t="s">
        <v>142</v>
      </c>
      <c r="B124" t="s">
        <v>138</v>
      </c>
      <c r="C124" t="s">
        <v>139</v>
      </c>
      <c r="D124">
        <v>1.62999999999999</v>
      </c>
      <c r="E124" t="s">
        <v>57</v>
      </c>
      <c r="F124" t="s">
        <v>58</v>
      </c>
      <c r="G124" t="s">
        <v>53</v>
      </c>
      <c r="H124" t="s">
        <v>54</v>
      </c>
      <c r="I124" t="s">
        <v>55</v>
      </c>
      <c r="J124">
        <v>13</v>
      </c>
      <c r="K124">
        <v>0.0163</v>
      </c>
      <c r="L124" t="s">
        <v>131</v>
      </c>
      <c r="M124" t="s">
        <v>131</v>
      </c>
      <c r="N124">
        <v>50</v>
      </c>
      <c r="O124">
        <v>100</v>
      </c>
      <c r="P124">
        <v>100</v>
      </c>
      <c r="Q124">
        <v>50</v>
      </c>
      <c r="R124" t="s">
        <v>132</v>
      </c>
      <c r="S124">
        <v>1</v>
      </c>
      <c r="T124">
        <v>1</v>
      </c>
      <c r="U124">
        <v>50</v>
      </c>
      <c r="AA124">
        <v>0</v>
      </c>
    </row>
    <row r="125" spans="1:27" ht="15">
      <c r="A125" t="s">
        <v>143</v>
      </c>
      <c r="B125" t="s">
        <v>138</v>
      </c>
      <c r="C125" t="s">
        <v>139</v>
      </c>
      <c r="D125">
        <v>1.25651996370235</v>
      </c>
      <c r="E125" t="s">
        <v>59</v>
      </c>
      <c r="F125" t="s">
        <v>60</v>
      </c>
      <c r="G125" t="s">
        <v>53</v>
      </c>
      <c r="H125" t="s">
        <v>54</v>
      </c>
      <c r="I125" t="s">
        <v>55</v>
      </c>
      <c r="J125">
        <v>14</v>
      </c>
      <c r="K125">
        <v>0.0163</v>
      </c>
      <c r="L125" t="s">
        <v>131</v>
      </c>
      <c r="M125" t="s">
        <v>131</v>
      </c>
      <c r="N125">
        <v>50</v>
      </c>
      <c r="O125">
        <v>77.0871143376</v>
      </c>
      <c r="P125">
        <v>54.1742286751</v>
      </c>
      <c r="Q125">
        <v>27.0871143376</v>
      </c>
      <c r="R125" t="s">
        <v>132</v>
      </c>
      <c r="S125">
        <v>1</v>
      </c>
      <c r="T125">
        <v>1</v>
      </c>
      <c r="U125">
        <v>27.0871143376</v>
      </c>
      <c r="AA125">
        <v>0</v>
      </c>
    </row>
    <row r="126" spans="1:27" ht="15">
      <c r="A126" t="s">
        <v>144</v>
      </c>
      <c r="B126" t="s">
        <v>138</v>
      </c>
      <c r="C126" t="s">
        <v>139</v>
      </c>
      <c r="D126">
        <v>1.25208257713248</v>
      </c>
      <c r="E126" t="s">
        <v>62</v>
      </c>
      <c r="F126" t="s">
        <v>63</v>
      </c>
      <c r="G126" t="s">
        <v>53</v>
      </c>
      <c r="H126" t="s">
        <v>54</v>
      </c>
      <c r="I126" t="s">
        <v>55</v>
      </c>
      <c r="J126">
        <v>15</v>
      </c>
      <c r="K126">
        <v>0.0163</v>
      </c>
      <c r="L126" t="s">
        <v>131</v>
      </c>
      <c r="M126" t="s">
        <v>131</v>
      </c>
      <c r="N126">
        <v>50</v>
      </c>
      <c r="O126">
        <v>76.8148820327</v>
      </c>
      <c r="P126">
        <v>53.6297640653</v>
      </c>
      <c r="Q126">
        <v>26.8148820327</v>
      </c>
      <c r="R126" t="s">
        <v>132</v>
      </c>
      <c r="S126">
        <v>1</v>
      </c>
      <c r="T126">
        <v>1</v>
      </c>
      <c r="U126">
        <v>26.8148820327</v>
      </c>
      <c r="AA126">
        <v>0</v>
      </c>
    </row>
    <row r="127" spans="1:27" ht="15">
      <c r="A127" t="s">
        <v>145</v>
      </c>
      <c r="B127" t="s">
        <v>138</v>
      </c>
      <c r="C127" t="s">
        <v>139</v>
      </c>
      <c r="D127">
        <v>1.37041288566243</v>
      </c>
      <c r="E127" t="s">
        <v>64</v>
      </c>
      <c r="F127" t="s">
        <v>65</v>
      </c>
      <c r="G127" t="s">
        <v>53</v>
      </c>
      <c r="H127" t="s">
        <v>54</v>
      </c>
      <c r="I127" t="s">
        <v>55</v>
      </c>
      <c r="J127">
        <v>16</v>
      </c>
      <c r="K127">
        <v>0.0163</v>
      </c>
      <c r="L127" t="s">
        <v>131</v>
      </c>
      <c r="M127" t="s">
        <v>131</v>
      </c>
      <c r="N127">
        <v>50</v>
      </c>
      <c r="O127">
        <v>84.0744101633</v>
      </c>
      <c r="P127">
        <v>68.1488203267</v>
      </c>
      <c r="Q127">
        <v>34.0744101633</v>
      </c>
      <c r="R127" t="s">
        <v>132</v>
      </c>
      <c r="S127">
        <v>1</v>
      </c>
      <c r="T127">
        <v>1</v>
      </c>
      <c r="U127">
        <v>34.0744101633</v>
      </c>
      <c r="AA127">
        <v>0</v>
      </c>
    </row>
    <row r="128" spans="1:27" ht="15">
      <c r="A128" t="s">
        <v>146</v>
      </c>
      <c r="B128" t="s">
        <v>138</v>
      </c>
      <c r="C128" t="s">
        <v>139</v>
      </c>
      <c r="D128">
        <v>1.22249999999999</v>
      </c>
      <c r="E128" t="s">
        <v>70</v>
      </c>
      <c r="F128" t="s">
        <v>71</v>
      </c>
      <c r="G128" t="s">
        <v>53</v>
      </c>
      <c r="H128" t="s">
        <v>54</v>
      </c>
      <c r="I128" t="s">
        <v>55</v>
      </c>
      <c r="J128">
        <v>18</v>
      </c>
      <c r="K128">
        <v>0.0163</v>
      </c>
      <c r="L128" t="s">
        <v>131</v>
      </c>
      <c r="M128" t="s">
        <v>131</v>
      </c>
      <c r="N128">
        <v>50</v>
      </c>
      <c r="O128">
        <v>75</v>
      </c>
      <c r="P128">
        <v>50</v>
      </c>
      <c r="Q128">
        <v>25</v>
      </c>
      <c r="R128" t="s">
        <v>132</v>
      </c>
      <c r="S128">
        <v>1</v>
      </c>
      <c r="T128">
        <v>1</v>
      </c>
      <c r="U128">
        <v>25</v>
      </c>
      <c r="AA128">
        <v>0</v>
      </c>
    </row>
    <row r="129" spans="1:27" ht="15">
      <c r="A129" t="s">
        <v>147</v>
      </c>
      <c r="B129" t="s">
        <v>138</v>
      </c>
      <c r="C129" t="s">
        <v>139</v>
      </c>
      <c r="D129">
        <v>1.62999999999999</v>
      </c>
      <c r="E129" t="s">
        <v>72</v>
      </c>
      <c r="F129" t="s">
        <v>73</v>
      </c>
      <c r="G129" t="s">
        <v>53</v>
      </c>
      <c r="H129" t="s">
        <v>54</v>
      </c>
      <c r="I129" t="s">
        <v>55</v>
      </c>
      <c r="J129">
        <v>19</v>
      </c>
      <c r="K129">
        <v>0.0163</v>
      </c>
      <c r="L129" t="s">
        <v>131</v>
      </c>
      <c r="M129" t="s">
        <v>131</v>
      </c>
      <c r="N129">
        <v>50</v>
      </c>
      <c r="O129">
        <v>100</v>
      </c>
      <c r="P129">
        <v>100</v>
      </c>
      <c r="Q129">
        <v>50</v>
      </c>
      <c r="R129" t="s">
        <v>132</v>
      </c>
      <c r="S129">
        <v>1</v>
      </c>
      <c r="T129">
        <v>1</v>
      </c>
      <c r="U129">
        <v>50</v>
      </c>
      <c r="AA129">
        <v>0</v>
      </c>
    </row>
    <row r="130" spans="1:27" ht="15">
      <c r="A130" t="s">
        <v>152</v>
      </c>
      <c r="B130" t="s">
        <v>138</v>
      </c>
      <c r="C130" t="s">
        <v>139</v>
      </c>
      <c r="D130">
        <v>1.80978675136116</v>
      </c>
      <c r="E130" t="s">
        <v>84</v>
      </c>
      <c r="F130" t="s">
        <v>85</v>
      </c>
      <c r="G130" t="s">
        <v>53</v>
      </c>
      <c r="H130" t="s">
        <v>76</v>
      </c>
      <c r="I130" t="s">
        <v>77</v>
      </c>
      <c r="J130">
        <v>24</v>
      </c>
      <c r="K130">
        <v>0.0186</v>
      </c>
      <c r="L130" t="s">
        <v>131</v>
      </c>
      <c r="M130" t="s">
        <v>131</v>
      </c>
      <c r="N130">
        <v>50</v>
      </c>
      <c r="O130">
        <v>97.3003629764</v>
      </c>
      <c r="P130">
        <v>94.6007259528</v>
      </c>
      <c r="Q130">
        <v>47.3003629764</v>
      </c>
      <c r="R130" t="s">
        <v>132</v>
      </c>
      <c r="S130">
        <v>1</v>
      </c>
      <c r="T130">
        <v>1</v>
      </c>
      <c r="U130">
        <v>47.3003629764</v>
      </c>
      <c r="AA130">
        <v>0</v>
      </c>
    </row>
    <row r="131" spans="1:27" ht="15">
      <c r="A131" t="s">
        <v>158</v>
      </c>
      <c r="B131" t="s">
        <v>138</v>
      </c>
      <c r="C131" t="s">
        <v>139</v>
      </c>
      <c r="D131">
        <v>1.25</v>
      </c>
      <c r="E131" t="s">
        <v>35</v>
      </c>
      <c r="F131" t="s">
        <v>36</v>
      </c>
      <c r="G131" t="s">
        <v>29</v>
      </c>
      <c r="H131" t="s">
        <v>30</v>
      </c>
      <c r="I131" t="s">
        <v>31</v>
      </c>
      <c r="J131">
        <v>5</v>
      </c>
      <c r="K131">
        <v>0.025</v>
      </c>
      <c r="L131" t="s">
        <v>32</v>
      </c>
      <c r="M131" t="s">
        <v>33</v>
      </c>
      <c r="N131">
        <v>50</v>
      </c>
      <c r="O131">
        <v>50</v>
      </c>
      <c r="P131">
        <v>0</v>
      </c>
      <c r="Q131">
        <v>0</v>
      </c>
      <c r="R131" t="s">
        <v>132</v>
      </c>
      <c r="S131">
        <v>1</v>
      </c>
      <c r="T131">
        <v>1</v>
      </c>
      <c r="U131">
        <v>0</v>
      </c>
      <c r="V131" t="s">
        <v>34</v>
      </c>
      <c r="W131">
        <v>1</v>
      </c>
      <c r="Y131" t="s">
        <v>33</v>
      </c>
      <c r="Z131">
        <v>50</v>
      </c>
      <c r="AA131">
        <v>50</v>
      </c>
    </row>
    <row r="132" spans="1:27" ht="15">
      <c r="A132" t="s">
        <v>160</v>
      </c>
      <c r="B132" t="s">
        <v>138</v>
      </c>
      <c r="C132" t="s">
        <v>139</v>
      </c>
      <c r="D132">
        <v>1.25</v>
      </c>
      <c r="E132" t="s">
        <v>39</v>
      </c>
      <c r="F132" t="s">
        <v>40</v>
      </c>
      <c r="G132" t="s">
        <v>29</v>
      </c>
      <c r="H132" t="s">
        <v>30</v>
      </c>
      <c r="I132" t="s">
        <v>31</v>
      </c>
      <c r="J132">
        <v>7</v>
      </c>
      <c r="K132">
        <v>0.025</v>
      </c>
      <c r="L132" t="s">
        <v>32</v>
      </c>
      <c r="M132" t="s">
        <v>33</v>
      </c>
      <c r="N132">
        <v>50</v>
      </c>
      <c r="O132">
        <v>50</v>
      </c>
      <c r="P132">
        <v>0</v>
      </c>
      <c r="Q132">
        <v>0</v>
      </c>
      <c r="R132" t="s">
        <v>132</v>
      </c>
      <c r="S132">
        <v>1</v>
      </c>
      <c r="T132">
        <v>1</v>
      </c>
      <c r="U132">
        <v>0</v>
      </c>
      <c r="V132" t="s">
        <v>34</v>
      </c>
      <c r="W132">
        <v>1</v>
      </c>
      <c r="Y132" t="s">
        <v>33</v>
      </c>
      <c r="Z132">
        <v>50</v>
      </c>
      <c r="AA132">
        <v>50</v>
      </c>
    </row>
    <row r="133" spans="1:27" ht="15">
      <c r="A133" t="s">
        <v>161</v>
      </c>
      <c r="B133" t="s">
        <v>138</v>
      </c>
      <c r="C133" t="s">
        <v>139</v>
      </c>
      <c r="D133">
        <v>1.25</v>
      </c>
      <c r="E133" t="s">
        <v>41</v>
      </c>
      <c r="F133" t="s">
        <v>42</v>
      </c>
      <c r="G133" t="s">
        <v>29</v>
      </c>
      <c r="H133" t="s">
        <v>135</v>
      </c>
      <c r="I133" t="s">
        <v>136</v>
      </c>
      <c r="J133">
        <v>8</v>
      </c>
      <c r="K133">
        <v>0.025</v>
      </c>
      <c r="L133" t="s">
        <v>32</v>
      </c>
      <c r="M133" t="s">
        <v>33</v>
      </c>
      <c r="N133">
        <v>50</v>
      </c>
      <c r="O133">
        <v>50</v>
      </c>
      <c r="P133">
        <v>0</v>
      </c>
      <c r="Q133">
        <v>0</v>
      </c>
      <c r="R133" t="s">
        <v>132</v>
      </c>
      <c r="S133">
        <v>1</v>
      </c>
      <c r="T133">
        <v>1</v>
      </c>
      <c r="U133">
        <v>0</v>
      </c>
      <c r="V133" t="s">
        <v>34</v>
      </c>
      <c r="W133">
        <v>1</v>
      </c>
      <c r="Y133" t="s">
        <v>33</v>
      </c>
      <c r="Z133">
        <v>50</v>
      </c>
      <c r="AA133">
        <v>50</v>
      </c>
    </row>
    <row r="134" spans="1:27" ht="15">
      <c r="A134" t="s">
        <v>141</v>
      </c>
      <c r="B134" t="s">
        <v>138</v>
      </c>
      <c r="C134" t="s">
        <v>139</v>
      </c>
      <c r="D134">
        <v>0.815</v>
      </c>
      <c r="E134" t="s">
        <v>51</v>
      </c>
      <c r="F134" t="s">
        <v>52</v>
      </c>
      <c r="G134" t="s">
        <v>53</v>
      </c>
      <c r="H134" t="s">
        <v>54</v>
      </c>
      <c r="I134" t="s">
        <v>55</v>
      </c>
      <c r="J134">
        <v>12</v>
      </c>
      <c r="K134">
        <v>0.0163</v>
      </c>
      <c r="L134" t="s">
        <v>32</v>
      </c>
      <c r="M134" t="s">
        <v>61</v>
      </c>
      <c r="N134">
        <v>50</v>
      </c>
      <c r="O134">
        <v>50</v>
      </c>
      <c r="P134">
        <v>0</v>
      </c>
      <c r="Q134">
        <v>0</v>
      </c>
      <c r="R134" t="s">
        <v>132</v>
      </c>
      <c r="S134">
        <v>1</v>
      </c>
      <c r="T134">
        <v>1</v>
      </c>
      <c r="U134">
        <v>0</v>
      </c>
      <c r="V134" t="s">
        <v>34</v>
      </c>
      <c r="W134">
        <v>1</v>
      </c>
      <c r="Y134" t="s">
        <v>61</v>
      </c>
      <c r="Z134">
        <v>50</v>
      </c>
      <c r="AA134">
        <v>50</v>
      </c>
    </row>
    <row r="135" spans="1:27" ht="15">
      <c r="A135" t="s">
        <v>166</v>
      </c>
      <c r="B135" t="s">
        <v>138</v>
      </c>
      <c r="C135" t="s">
        <v>139</v>
      </c>
      <c r="D135">
        <v>0</v>
      </c>
      <c r="E135" t="s">
        <v>67</v>
      </c>
      <c r="F135" t="s">
        <v>68</v>
      </c>
      <c r="G135" t="s">
        <v>53</v>
      </c>
      <c r="H135" t="s">
        <v>54</v>
      </c>
      <c r="I135" t="s">
        <v>55</v>
      </c>
      <c r="J135">
        <v>17</v>
      </c>
      <c r="K135">
        <v>0.0163</v>
      </c>
      <c r="L135" t="s">
        <v>32</v>
      </c>
      <c r="N135">
        <v>0</v>
      </c>
      <c r="O135">
        <v>0</v>
      </c>
      <c r="P135">
        <v>0</v>
      </c>
      <c r="Q135">
        <v>0</v>
      </c>
      <c r="R135" t="s">
        <v>132</v>
      </c>
      <c r="S135">
        <v>1</v>
      </c>
      <c r="T135">
        <v>1</v>
      </c>
      <c r="U135">
        <v>0</v>
      </c>
      <c r="V135" t="s">
        <v>66</v>
      </c>
      <c r="W135">
        <v>0</v>
      </c>
      <c r="Z135">
        <v>0</v>
      </c>
      <c r="AA135">
        <v>0</v>
      </c>
    </row>
    <row r="136" spans="1:27" ht="15">
      <c r="A136" t="s">
        <v>148</v>
      </c>
      <c r="B136" t="s">
        <v>138</v>
      </c>
      <c r="C136" t="s">
        <v>139</v>
      </c>
      <c r="D136">
        <v>0</v>
      </c>
      <c r="E136" t="s">
        <v>74</v>
      </c>
      <c r="F136" t="s">
        <v>75</v>
      </c>
      <c r="G136" t="s">
        <v>53</v>
      </c>
      <c r="H136" t="s">
        <v>76</v>
      </c>
      <c r="I136" t="s">
        <v>77</v>
      </c>
      <c r="J136">
        <v>20</v>
      </c>
      <c r="K136">
        <v>0.0186</v>
      </c>
      <c r="L136" t="s">
        <v>32</v>
      </c>
      <c r="M136" t="s">
        <v>61</v>
      </c>
      <c r="N136">
        <v>0</v>
      </c>
      <c r="O136">
        <v>0</v>
      </c>
      <c r="P136">
        <v>0</v>
      </c>
      <c r="Q136">
        <v>0</v>
      </c>
      <c r="R136" t="s">
        <v>132</v>
      </c>
      <c r="S136">
        <v>1</v>
      </c>
      <c r="T136">
        <v>1</v>
      </c>
      <c r="U136">
        <v>0</v>
      </c>
      <c r="V136" t="s">
        <v>69</v>
      </c>
      <c r="W136">
        <v>0</v>
      </c>
      <c r="Y136" t="s">
        <v>61</v>
      </c>
      <c r="Z136">
        <v>50</v>
      </c>
      <c r="AA136">
        <v>0</v>
      </c>
    </row>
    <row r="137" spans="1:27" ht="15">
      <c r="A137" t="s">
        <v>149</v>
      </c>
      <c r="B137" t="s">
        <v>138</v>
      </c>
      <c r="C137" t="s">
        <v>139</v>
      </c>
      <c r="D137">
        <v>0</v>
      </c>
      <c r="E137" t="s">
        <v>78</v>
      </c>
      <c r="F137" t="s">
        <v>79</v>
      </c>
      <c r="G137" t="s">
        <v>53</v>
      </c>
      <c r="H137" t="s">
        <v>76</v>
      </c>
      <c r="I137" t="s">
        <v>77</v>
      </c>
      <c r="J137">
        <v>21</v>
      </c>
      <c r="K137">
        <v>0.0186</v>
      </c>
      <c r="L137" t="s">
        <v>32</v>
      </c>
      <c r="M137" t="s">
        <v>61</v>
      </c>
      <c r="N137">
        <v>0</v>
      </c>
      <c r="O137">
        <v>0</v>
      </c>
      <c r="P137">
        <v>0</v>
      </c>
      <c r="Q137">
        <v>0</v>
      </c>
      <c r="R137" t="s">
        <v>132</v>
      </c>
      <c r="S137">
        <v>1</v>
      </c>
      <c r="T137">
        <v>1</v>
      </c>
      <c r="U137">
        <v>0</v>
      </c>
      <c r="V137" t="s">
        <v>69</v>
      </c>
      <c r="W137">
        <v>0</v>
      </c>
      <c r="Y137" t="s">
        <v>61</v>
      </c>
      <c r="Z137">
        <v>50</v>
      </c>
      <c r="AA137">
        <v>0</v>
      </c>
    </row>
    <row r="138" spans="1:27" ht="15">
      <c r="A138" t="s">
        <v>150</v>
      </c>
      <c r="B138" t="s">
        <v>138</v>
      </c>
      <c r="C138" t="s">
        <v>139</v>
      </c>
      <c r="D138">
        <v>0</v>
      </c>
      <c r="E138" t="s">
        <v>80</v>
      </c>
      <c r="F138" t="s">
        <v>81</v>
      </c>
      <c r="G138" t="s">
        <v>53</v>
      </c>
      <c r="H138" t="s">
        <v>76</v>
      </c>
      <c r="I138" t="s">
        <v>77</v>
      </c>
      <c r="J138">
        <v>22</v>
      </c>
      <c r="K138">
        <v>0.0186</v>
      </c>
      <c r="L138" t="s">
        <v>32</v>
      </c>
      <c r="M138" t="s">
        <v>61</v>
      </c>
      <c r="N138">
        <v>0</v>
      </c>
      <c r="O138">
        <v>0</v>
      </c>
      <c r="P138">
        <v>0</v>
      </c>
      <c r="Q138">
        <v>0</v>
      </c>
      <c r="R138" t="s">
        <v>132</v>
      </c>
      <c r="S138">
        <v>1</v>
      </c>
      <c r="T138">
        <v>1</v>
      </c>
      <c r="U138">
        <v>0</v>
      </c>
      <c r="V138" t="s">
        <v>69</v>
      </c>
      <c r="W138">
        <v>0</v>
      </c>
      <c r="Y138" t="s">
        <v>61</v>
      </c>
      <c r="Z138">
        <v>50</v>
      </c>
      <c r="AA138">
        <v>0</v>
      </c>
    </row>
    <row r="139" spans="1:27" ht="15">
      <c r="A139" t="s">
        <v>151</v>
      </c>
      <c r="B139" t="s">
        <v>138</v>
      </c>
      <c r="C139" t="s">
        <v>139</v>
      </c>
      <c r="D139">
        <v>0</v>
      </c>
      <c r="E139" t="s">
        <v>82</v>
      </c>
      <c r="F139" t="s">
        <v>83</v>
      </c>
      <c r="G139" t="s">
        <v>53</v>
      </c>
      <c r="H139" t="s">
        <v>76</v>
      </c>
      <c r="I139" t="s">
        <v>77</v>
      </c>
      <c r="J139">
        <v>23</v>
      </c>
      <c r="K139">
        <v>0.0186</v>
      </c>
      <c r="L139" t="s">
        <v>32</v>
      </c>
      <c r="M139" t="s">
        <v>61</v>
      </c>
      <c r="N139">
        <v>0</v>
      </c>
      <c r="O139">
        <v>0</v>
      </c>
      <c r="P139">
        <v>0</v>
      </c>
      <c r="Q139">
        <v>0</v>
      </c>
      <c r="R139" t="s">
        <v>132</v>
      </c>
      <c r="S139">
        <v>1</v>
      </c>
      <c r="T139">
        <v>1</v>
      </c>
      <c r="U139">
        <v>0</v>
      </c>
      <c r="V139" t="s">
        <v>69</v>
      </c>
      <c r="W139">
        <v>0</v>
      </c>
      <c r="Y139" t="s">
        <v>61</v>
      </c>
      <c r="Z139">
        <v>50</v>
      </c>
      <c r="AA139">
        <v>0</v>
      </c>
    </row>
    <row r="140" spans="1:27" ht="15">
      <c r="A140" t="s">
        <v>169</v>
      </c>
      <c r="B140" t="s">
        <v>138</v>
      </c>
      <c r="C140" t="s">
        <v>139</v>
      </c>
      <c r="D140">
        <v>0</v>
      </c>
      <c r="E140" t="s">
        <v>86</v>
      </c>
      <c r="F140" t="s">
        <v>87</v>
      </c>
      <c r="G140" t="s">
        <v>53</v>
      </c>
      <c r="H140" t="s">
        <v>76</v>
      </c>
      <c r="I140" t="s">
        <v>77</v>
      </c>
      <c r="J140">
        <v>25</v>
      </c>
      <c r="K140">
        <v>0.0186</v>
      </c>
      <c r="L140" t="s">
        <v>32</v>
      </c>
      <c r="N140">
        <v>0</v>
      </c>
      <c r="O140">
        <v>0</v>
      </c>
      <c r="P140">
        <v>0</v>
      </c>
      <c r="Q140">
        <v>0</v>
      </c>
      <c r="R140" t="s">
        <v>132</v>
      </c>
      <c r="S140">
        <v>1</v>
      </c>
      <c r="T140">
        <v>1</v>
      </c>
      <c r="U140">
        <v>0</v>
      </c>
      <c r="V140" t="s">
        <v>66</v>
      </c>
      <c r="W140">
        <v>0</v>
      </c>
      <c r="Z140">
        <v>0</v>
      </c>
      <c r="AA140">
        <v>0</v>
      </c>
    </row>
    <row r="141" spans="1:27" ht="15">
      <c r="A141" t="s">
        <v>153</v>
      </c>
      <c r="B141" t="s">
        <v>138</v>
      </c>
      <c r="C141" t="s">
        <v>139</v>
      </c>
      <c r="D141">
        <v>0.929999999999999</v>
      </c>
      <c r="E141" t="s">
        <v>88</v>
      </c>
      <c r="F141" t="s">
        <v>89</v>
      </c>
      <c r="G141" t="s">
        <v>53</v>
      </c>
      <c r="H141" t="s">
        <v>76</v>
      </c>
      <c r="I141" t="s">
        <v>77</v>
      </c>
      <c r="J141">
        <v>26</v>
      </c>
      <c r="K141">
        <v>0.0186</v>
      </c>
      <c r="L141" t="s">
        <v>32</v>
      </c>
      <c r="M141" t="s">
        <v>61</v>
      </c>
      <c r="N141">
        <v>50</v>
      </c>
      <c r="O141">
        <v>50</v>
      </c>
      <c r="P141">
        <v>0</v>
      </c>
      <c r="Q141">
        <v>0</v>
      </c>
      <c r="R141" t="s">
        <v>132</v>
      </c>
      <c r="S141">
        <v>1</v>
      </c>
      <c r="T141">
        <v>1</v>
      </c>
      <c r="U141">
        <v>0</v>
      </c>
      <c r="V141" t="s">
        <v>34</v>
      </c>
      <c r="W141">
        <v>1</v>
      </c>
      <c r="Y141" t="s">
        <v>61</v>
      </c>
      <c r="Z141">
        <v>50</v>
      </c>
      <c r="AA141">
        <v>50</v>
      </c>
    </row>
    <row r="142" spans="1:27" ht="15">
      <c r="A142" t="s">
        <v>170</v>
      </c>
      <c r="B142" t="s">
        <v>138</v>
      </c>
      <c r="C142" t="s">
        <v>139</v>
      </c>
      <c r="D142">
        <v>0</v>
      </c>
      <c r="E142" t="s">
        <v>91</v>
      </c>
      <c r="F142" t="s">
        <v>92</v>
      </c>
      <c r="G142" t="s">
        <v>53</v>
      </c>
      <c r="H142" t="s">
        <v>93</v>
      </c>
      <c r="I142" t="s">
        <v>94</v>
      </c>
      <c r="J142">
        <v>27</v>
      </c>
      <c r="K142">
        <v>0.0217</v>
      </c>
      <c r="L142" t="s">
        <v>32</v>
      </c>
      <c r="M142" t="s">
        <v>33</v>
      </c>
      <c r="N142">
        <v>0</v>
      </c>
      <c r="O142">
        <v>0</v>
      </c>
      <c r="P142">
        <v>0</v>
      </c>
      <c r="Q142">
        <v>0</v>
      </c>
      <c r="R142" t="s">
        <v>132</v>
      </c>
      <c r="S142">
        <v>1</v>
      </c>
      <c r="T142">
        <v>1</v>
      </c>
      <c r="U142">
        <v>0</v>
      </c>
      <c r="V142" t="s">
        <v>66</v>
      </c>
      <c r="W142">
        <v>0</v>
      </c>
      <c r="Y142" t="s">
        <v>33</v>
      </c>
      <c r="Z142">
        <v>50</v>
      </c>
      <c r="AA142">
        <v>0</v>
      </c>
    </row>
    <row r="143" spans="1:27" ht="15">
      <c r="A143" t="s">
        <v>171</v>
      </c>
      <c r="B143" t="s">
        <v>138</v>
      </c>
      <c r="C143" t="s">
        <v>139</v>
      </c>
      <c r="D143">
        <v>0</v>
      </c>
      <c r="E143" t="s">
        <v>95</v>
      </c>
      <c r="F143" t="s">
        <v>96</v>
      </c>
      <c r="G143" t="s">
        <v>53</v>
      </c>
      <c r="H143" t="s">
        <v>93</v>
      </c>
      <c r="I143" t="s">
        <v>94</v>
      </c>
      <c r="J143">
        <v>28</v>
      </c>
      <c r="K143">
        <v>0.0217</v>
      </c>
      <c r="L143" t="s">
        <v>32</v>
      </c>
      <c r="M143" t="s">
        <v>33</v>
      </c>
      <c r="N143">
        <v>0</v>
      </c>
      <c r="O143">
        <v>0</v>
      </c>
      <c r="P143">
        <v>0</v>
      </c>
      <c r="Q143">
        <v>0</v>
      </c>
      <c r="R143" t="s">
        <v>132</v>
      </c>
      <c r="S143">
        <v>1</v>
      </c>
      <c r="T143">
        <v>1</v>
      </c>
      <c r="U143">
        <v>0</v>
      </c>
      <c r="V143" t="s">
        <v>69</v>
      </c>
      <c r="W143">
        <v>0</v>
      </c>
      <c r="Y143" t="s">
        <v>33</v>
      </c>
      <c r="Z143">
        <v>50</v>
      </c>
      <c r="AA143">
        <v>0</v>
      </c>
    </row>
    <row r="144" spans="1:27" ht="15">
      <c r="A144" t="s">
        <v>172</v>
      </c>
      <c r="B144" t="s">
        <v>138</v>
      </c>
      <c r="C144" t="s">
        <v>139</v>
      </c>
      <c r="D144">
        <v>0</v>
      </c>
      <c r="E144" t="s">
        <v>97</v>
      </c>
      <c r="F144" t="s">
        <v>98</v>
      </c>
      <c r="G144" t="s">
        <v>53</v>
      </c>
      <c r="H144" t="s">
        <v>93</v>
      </c>
      <c r="I144" t="s">
        <v>94</v>
      </c>
      <c r="J144">
        <v>29</v>
      </c>
      <c r="K144">
        <v>0.0217</v>
      </c>
      <c r="L144" t="s">
        <v>32</v>
      </c>
      <c r="M144" t="s">
        <v>33</v>
      </c>
      <c r="N144">
        <v>0</v>
      </c>
      <c r="O144">
        <v>0</v>
      </c>
      <c r="P144">
        <v>0</v>
      </c>
      <c r="Q144">
        <v>0</v>
      </c>
      <c r="R144" t="s">
        <v>132</v>
      </c>
      <c r="S144">
        <v>1</v>
      </c>
      <c r="T144">
        <v>1</v>
      </c>
      <c r="U144">
        <v>0</v>
      </c>
      <c r="V144" t="s">
        <v>69</v>
      </c>
      <c r="W144">
        <v>0</v>
      </c>
      <c r="Y144" t="s">
        <v>33</v>
      </c>
      <c r="Z144">
        <v>50</v>
      </c>
      <c r="AA144">
        <v>0</v>
      </c>
    </row>
    <row r="145" spans="1:27" ht="15">
      <c r="A145" t="s">
        <v>173</v>
      </c>
      <c r="B145" t="s">
        <v>138</v>
      </c>
      <c r="C145" t="s">
        <v>139</v>
      </c>
      <c r="D145">
        <v>0</v>
      </c>
      <c r="E145" t="s">
        <v>99</v>
      </c>
      <c r="F145" t="s">
        <v>100</v>
      </c>
      <c r="G145" t="s">
        <v>53</v>
      </c>
      <c r="H145" t="s">
        <v>93</v>
      </c>
      <c r="I145" t="s">
        <v>94</v>
      </c>
      <c r="J145">
        <v>30</v>
      </c>
      <c r="K145">
        <v>0.0217</v>
      </c>
      <c r="L145" t="s">
        <v>32</v>
      </c>
      <c r="M145" t="s">
        <v>33</v>
      </c>
      <c r="N145">
        <v>0</v>
      </c>
      <c r="O145">
        <v>0</v>
      </c>
      <c r="P145">
        <v>0</v>
      </c>
      <c r="Q145">
        <v>0</v>
      </c>
      <c r="R145" t="s">
        <v>132</v>
      </c>
      <c r="S145">
        <v>1</v>
      </c>
      <c r="T145">
        <v>1</v>
      </c>
      <c r="U145">
        <v>0</v>
      </c>
      <c r="V145" t="s">
        <v>66</v>
      </c>
      <c r="W145">
        <v>0</v>
      </c>
      <c r="Y145" t="s">
        <v>33</v>
      </c>
      <c r="Z145">
        <v>50</v>
      </c>
      <c r="AA145">
        <v>0</v>
      </c>
    </row>
    <row r="146" spans="1:27" ht="15">
      <c r="A146" t="s">
        <v>174</v>
      </c>
      <c r="B146" t="s">
        <v>138</v>
      </c>
      <c r="C146" t="s">
        <v>139</v>
      </c>
      <c r="D146">
        <v>1.085</v>
      </c>
      <c r="E146" t="s">
        <v>101</v>
      </c>
      <c r="F146" t="s">
        <v>102</v>
      </c>
      <c r="G146" t="s">
        <v>53</v>
      </c>
      <c r="H146" t="s">
        <v>93</v>
      </c>
      <c r="I146" t="s">
        <v>94</v>
      </c>
      <c r="J146">
        <v>31</v>
      </c>
      <c r="K146">
        <v>0.0217</v>
      </c>
      <c r="L146" t="s">
        <v>32</v>
      </c>
      <c r="M146" t="s">
        <v>33</v>
      </c>
      <c r="N146">
        <v>50</v>
      </c>
      <c r="O146">
        <v>50</v>
      </c>
      <c r="P146">
        <v>0</v>
      </c>
      <c r="Q146">
        <v>0</v>
      </c>
      <c r="R146" t="s">
        <v>132</v>
      </c>
      <c r="S146">
        <v>1</v>
      </c>
      <c r="T146">
        <v>1</v>
      </c>
      <c r="U146">
        <v>0</v>
      </c>
      <c r="V146" t="s">
        <v>34</v>
      </c>
      <c r="W146">
        <v>1</v>
      </c>
      <c r="Y146" t="s">
        <v>33</v>
      </c>
      <c r="Z146">
        <v>50</v>
      </c>
      <c r="AA146">
        <v>50</v>
      </c>
    </row>
    <row r="147" spans="1:27" ht="15">
      <c r="A147" t="s">
        <v>154</v>
      </c>
      <c r="B147" t="s">
        <v>138</v>
      </c>
      <c r="C147" t="s">
        <v>139</v>
      </c>
      <c r="D147">
        <v>1.085</v>
      </c>
      <c r="E147" t="s">
        <v>103</v>
      </c>
      <c r="F147" t="s">
        <v>104</v>
      </c>
      <c r="G147" t="s">
        <v>53</v>
      </c>
      <c r="H147" t="s">
        <v>93</v>
      </c>
      <c r="I147" t="s">
        <v>94</v>
      </c>
      <c r="J147">
        <v>32</v>
      </c>
      <c r="K147">
        <v>0.0217</v>
      </c>
      <c r="L147" t="s">
        <v>32</v>
      </c>
      <c r="M147" t="s">
        <v>33</v>
      </c>
      <c r="N147">
        <v>50</v>
      </c>
      <c r="O147">
        <v>50</v>
      </c>
      <c r="P147">
        <v>0</v>
      </c>
      <c r="Q147">
        <v>0</v>
      </c>
      <c r="R147" t="s">
        <v>132</v>
      </c>
      <c r="S147">
        <v>1</v>
      </c>
      <c r="T147">
        <v>1</v>
      </c>
      <c r="U147">
        <v>0</v>
      </c>
      <c r="V147" t="s">
        <v>34</v>
      </c>
      <c r="W147">
        <v>1</v>
      </c>
      <c r="Y147" t="s">
        <v>33</v>
      </c>
      <c r="Z147">
        <v>50</v>
      </c>
      <c r="AA147">
        <v>50</v>
      </c>
    </row>
    <row r="148" spans="1:27" ht="15">
      <c r="A148" t="s">
        <v>137</v>
      </c>
      <c r="B148" t="s">
        <v>138</v>
      </c>
      <c r="C148" t="s">
        <v>139</v>
      </c>
      <c r="D148">
        <v>0</v>
      </c>
      <c r="E148" t="s">
        <v>105</v>
      </c>
      <c r="F148" t="s">
        <v>106</v>
      </c>
      <c r="G148" t="s">
        <v>53</v>
      </c>
      <c r="H148" t="s">
        <v>45</v>
      </c>
      <c r="I148" t="s">
        <v>107</v>
      </c>
      <c r="J148">
        <v>33</v>
      </c>
      <c r="K148">
        <v>0.0325</v>
      </c>
      <c r="L148" t="s">
        <v>32</v>
      </c>
      <c r="M148" t="s">
        <v>90</v>
      </c>
      <c r="N148">
        <v>0</v>
      </c>
      <c r="O148">
        <v>0</v>
      </c>
      <c r="P148">
        <v>0</v>
      </c>
      <c r="Q148">
        <v>0</v>
      </c>
      <c r="R148" t="s">
        <v>132</v>
      </c>
      <c r="S148">
        <v>1</v>
      </c>
      <c r="T148">
        <v>1</v>
      </c>
      <c r="U148">
        <v>0</v>
      </c>
      <c r="V148" t="s">
        <v>69</v>
      </c>
      <c r="W148">
        <v>0</v>
      </c>
      <c r="Y148" t="s">
        <v>90</v>
      </c>
      <c r="Z148">
        <v>16.665</v>
      </c>
      <c r="AA148">
        <v>0</v>
      </c>
    </row>
    <row r="149" spans="1:27" ht="15">
      <c r="A149" t="s">
        <v>155</v>
      </c>
      <c r="B149" t="s">
        <v>138</v>
      </c>
      <c r="C149" t="s">
        <v>139</v>
      </c>
      <c r="D149">
        <v>1.625</v>
      </c>
      <c r="E149" t="s">
        <v>108</v>
      </c>
      <c r="F149" t="s">
        <v>109</v>
      </c>
      <c r="G149" t="s">
        <v>53</v>
      </c>
      <c r="H149" t="s">
        <v>45</v>
      </c>
      <c r="I149" t="s">
        <v>107</v>
      </c>
      <c r="J149">
        <v>34</v>
      </c>
      <c r="K149">
        <v>0.0325</v>
      </c>
      <c r="L149" t="s">
        <v>32</v>
      </c>
      <c r="M149" t="s">
        <v>61</v>
      </c>
      <c r="N149">
        <v>50</v>
      </c>
      <c r="O149">
        <v>50</v>
      </c>
      <c r="P149">
        <v>0</v>
      </c>
      <c r="Q149">
        <v>0</v>
      </c>
      <c r="R149" t="s">
        <v>132</v>
      </c>
      <c r="S149">
        <v>1</v>
      </c>
      <c r="T149">
        <v>1</v>
      </c>
      <c r="U149">
        <v>0</v>
      </c>
      <c r="V149" t="s">
        <v>34</v>
      </c>
      <c r="W149">
        <v>1</v>
      </c>
      <c r="Y149" t="s">
        <v>61</v>
      </c>
      <c r="Z149">
        <v>50</v>
      </c>
      <c r="AA149">
        <v>50</v>
      </c>
    </row>
    <row r="150" spans="1:27" ht="15">
      <c r="A150" t="s">
        <v>156</v>
      </c>
      <c r="B150" t="s">
        <v>138</v>
      </c>
      <c r="C150" t="s">
        <v>139</v>
      </c>
      <c r="D150">
        <v>1.625</v>
      </c>
      <c r="E150" t="s">
        <v>110</v>
      </c>
      <c r="F150" t="s">
        <v>111</v>
      </c>
      <c r="G150" t="s">
        <v>53</v>
      </c>
      <c r="H150" t="s">
        <v>45</v>
      </c>
      <c r="I150" t="s">
        <v>107</v>
      </c>
      <c r="J150">
        <v>35</v>
      </c>
      <c r="K150">
        <v>0.0325</v>
      </c>
      <c r="L150" t="s">
        <v>32</v>
      </c>
      <c r="M150" t="s">
        <v>61</v>
      </c>
      <c r="N150">
        <v>50</v>
      </c>
      <c r="O150">
        <v>50</v>
      </c>
      <c r="P150">
        <v>0</v>
      </c>
      <c r="Q150">
        <v>0</v>
      </c>
      <c r="R150" t="s">
        <v>132</v>
      </c>
      <c r="S150">
        <v>1</v>
      </c>
      <c r="T150">
        <v>1</v>
      </c>
      <c r="U150">
        <v>0</v>
      </c>
      <c r="V150" t="s">
        <v>34</v>
      </c>
      <c r="W150">
        <v>1</v>
      </c>
      <c r="Y150" t="s">
        <v>61</v>
      </c>
      <c r="Z150">
        <v>50</v>
      </c>
      <c r="AA150">
        <v>50</v>
      </c>
    </row>
    <row r="151" spans="1:27" ht="15">
      <c r="A151" t="s">
        <v>140</v>
      </c>
      <c r="B151" t="s">
        <v>138</v>
      </c>
      <c r="C151" t="s">
        <v>139</v>
      </c>
      <c r="D151">
        <v>0</v>
      </c>
      <c r="E151" t="s">
        <v>112</v>
      </c>
      <c r="F151" t="s">
        <v>113</v>
      </c>
      <c r="G151" t="s">
        <v>53</v>
      </c>
      <c r="H151" t="s">
        <v>45</v>
      </c>
      <c r="I151" t="s">
        <v>107</v>
      </c>
      <c r="J151">
        <v>36</v>
      </c>
      <c r="K151">
        <v>0.0325</v>
      </c>
      <c r="L151" t="s">
        <v>32</v>
      </c>
      <c r="N151">
        <v>0</v>
      </c>
      <c r="O151">
        <v>0</v>
      </c>
      <c r="P151">
        <v>0</v>
      </c>
      <c r="Q151">
        <v>0</v>
      </c>
      <c r="R151" t="s">
        <v>132</v>
      </c>
      <c r="S151">
        <v>1</v>
      </c>
      <c r="T151">
        <v>1</v>
      </c>
      <c r="U151">
        <v>0</v>
      </c>
      <c r="V151" t="s">
        <v>66</v>
      </c>
      <c r="W151">
        <v>0</v>
      </c>
      <c r="Z151">
        <v>0</v>
      </c>
      <c r="AA151">
        <v>0</v>
      </c>
    </row>
    <row r="152" spans="1:27" ht="15">
      <c r="A152" t="s">
        <v>167</v>
      </c>
      <c r="B152" t="s">
        <v>138</v>
      </c>
      <c r="C152" t="s">
        <v>139</v>
      </c>
      <c r="D152">
        <v>0</v>
      </c>
      <c r="E152" t="s">
        <v>114</v>
      </c>
      <c r="F152" t="s">
        <v>115</v>
      </c>
      <c r="G152" t="s">
        <v>53</v>
      </c>
      <c r="H152" t="s">
        <v>116</v>
      </c>
      <c r="I152" t="s">
        <v>117</v>
      </c>
      <c r="J152">
        <v>37</v>
      </c>
      <c r="K152">
        <v>0.0433</v>
      </c>
      <c r="L152" t="s">
        <v>32</v>
      </c>
      <c r="M152" t="s">
        <v>90</v>
      </c>
      <c r="N152">
        <v>0</v>
      </c>
      <c r="O152">
        <v>0</v>
      </c>
      <c r="P152">
        <v>0</v>
      </c>
      <c r="Q152">
        <v>0</v>
      </c>
      <c r="R152" t="s">
        <v>132</v>
      </c>
      <c r="S152">
        <v>1</v>
      </c>
      <c r="T152">
        <v>1</v>
      </c>
      <c r="U152">
        <v>0</v>
      </c>
      <c r="V152" t="s">
        <v>69</v>
      </c>
      <c r="W152">
        <v>0</v>
      </c>
      <c r="Y152" t="s">
        <v>90</v>
      </c>
      <c r="Z152">
        <v>16.665</v>
      </c>
      <c r="AA152">
        <v>0</v>
      </c>
    </row>
    <row r="153" spans="1:27" ht="15">
      <c r="A153" t="s">
        <v>165</v>
      </c>
      <c r="B153" t="s">
        <v>138</v>
      </c>
      <c r="C153" t="s">
        <v>139</v>
      </c>
      <c r="D153">
        <v>0</v>
      </c>
      <c r="E153" t="s">
        <v>118</v>
      </c>
      <c r="F153" t="s">
        <v>119</v>
      </c>
      <c r="G153" t="s">
        <v>53</v>
      </c>
      <c r="H153" t="s">
        <v>116</v>
      </c>
      <c r="I153" t="s">
        <v>117</v>
      </c>
      <c r="J153">
        <v>38</v>
      </c>
      <c r="K153">
        <v>0.0433</v>
      </c>
      <c r="L153" t="s">
        <v>32</v>
      </c>
      <c r="M153" t="s">
        <v>33</v>
      </c>
      <c r="N153">
        <v>0</v>
      </c>
      <c r="O153">
        <v>0</v>
      </c>
      <c r="P153">
        <v>0</v>
      </c>
      <c r="Q153">
        <v>0</v>
      </c>
      <c r="R153" t="s">
        <v>132</v>
      </c>
      <c r="S153">
        <v>1</v>
      </c>
      <c r="T153">
        <v>1</v>
      </c>
      <c r="U153">
        <v>0</v>
      </c>
      <c r="V153" t="s">
        <v>69</v>
      </c>
      <c r="W153">
        <v>0</v>
      </c>
      <c r="Y153" t="s">
        <v>33</v>
      </c>
      <c r="Z153">
        <v>50</v>
      </c>
      <c r="AA153">
        <v>0</v>
      </c>
    </row>
    <row r="154" spans="1:27" ht="15">
      <c r="A154" t="s">
        <v>168</v>
      </c>
      <c r="B154" t="s">
        <v>138</v>
      </c>
      <c r="C154" t="s">
        <v>139</v>
      </c>
      <c r="D154">
        <v>0</v>
      </c>
      <c r="E154" t="s">
        <v>120</v>
      </c>
      <c r="F154" t="s">
        <v>121</v>
      </c>
      <c r="G154" t="s">
        <v>53</v>
      </c>
      <c r="H154" t="s">
        <v>116</v>
      </c>
      <c r="I154" t="s">
        <v>117</v>
      </c>
      <c r="J154">
        <v>39</v>
      </c>
      <c r="K154">
        <v>0.0433</v>
      </c>
      <c r="L154" t="s">
        <v>32</v>
      </c>
      <c r="M154" t="s">
        <v>33</v>
      </c>
      <c r="N154">
        <v>0</v>
      </c>
      <c r="O154">
        <v>0</v>
      </c>
      <c r="P154">
        <v>0</v>
      </c>
      <c r="Q154">
        <v>0</v>
      </c>
      <c r="R154" t="s">
        <v>132</v>
      </c>
      <c r="S154">
        <v>1</v>
      </c>
      <c r="T154">
        <v>1</v>
      </c>
      <c r="U154">
        <v>0</v>
      </c>
      <c r="V154" t="s">
        <v>66</v>
      </c>
      <c r="W154">
        <v>0</v>
      </c>
      <c r="Y154" t="s">
        <v>33</v>
      </c>
      <c r="Z154">
        <v>50</v>
      </c>
      <c r="AA154">
        <v>0</v>
      </c>
    </row>
    <row r="155" spans="1:27" ht="15">
      <c r="A155" t="s">
        <v>175</v>
      </c>
      <c r="B155" t="s">
        <v>138</v>
      </c>
      <c r="C155" t="s">
        <v>139</v>
      </c>
      <c r="D155">
        <v>2.219778</v>
      </c>
      <c r="E155" t="s">
        <v>122</v>
      </c>
      <c r="F155" t="s">
        <v>123</v>
      </c>
      <c r="G155" t="s">
        <v>124</v>
      </c>
      <c r="I155" t="s">
        <v>125</v>
      </c>
      <c r="J155">
        <v>1</v>
      </c>
      <c r="K155">
        <v>0.0333</v>
      </c>
      <c r="L155" t="s">
        <v>32</v>
      </c>
      <c r="M155" t="s">
        <v>126</v>
      </c>
      <c r="N155">
        <v>66.66</v>
      </c>
      <c r="O155">
        <v>66.66</v>
      </c>
      <c r="P155">
        <v>0</v>
      </c>
      <c r="Q155">
        <v>0</v>
      </c>
      <c r="R155" t="s">
        <v>132</v>
      </c>
      <c r="S155">
        <v>1</v>
      </c>
      <c r="T155">
        <v>1</v>
      </c>
      <c r="U155">
        <v>0</v>
      </c>
      <c r="W155">
        <v>0</v>
      </c>
      <c r="X155">
        <v>66.66</v>
      </c>
      <c r="Z155">
        <v>0</v>
      </c>
      <c r="AA155">
        <v>66.66</v>
      </c>
    </row>
    <row r="156" spans="1:27" ht="15">
      <c r="A156" t="s">
        <v>176</v>
      </c>
      <c r="B156" t="s">
        <v>138</v>
      </c>
      <c r="C156" t="s">
        <v>139</v>
      </c>
      <c r="D156">
        <v>1.0323</v>
      </c>
      <c r="E156" t="s">
        <v>127</v>
      </c>
      <c r="F156" t="s">
        <v>128</v>
      </c>
      <c r="G156" t="s">
        <v>124</v>
      </c>
      <c r="I156" t="s">
        <v>125</v>
      </c>
      <c r="J156">
        <v>2</v>
      </c>
      <c r="K156">
        <v>0.0333</v>
      </c>
      <c r="L156" t="s">
        <v>32</v>
      </c>
      <c r="M156" t="s">
        <v>126</v>
      </c>
      <c r="N156">
        <v>31</v>
      </c>
      <c r="O156">
        <v>31</v>
      </c>
      <c r="P156">
        <v>0</v>
      </c>
      <c r="Q156">
        <v>0</v>
      </c>
      <c r="R156" t="s">
        <v>132</v>
      </c>
      <c r="S156">
        <v>1</v>
      </c>
      <c r="T156">
        <v>1</v>
      </c>
      <c r="U156">
        <v>0</v>
      </c>
      <c r="W156">
        <v>0</v>
      </c>
      <c r="X156">
        <v>31</v>
      </c>
      <c r="Z156">
        <v>0</v>
      </c>
      <c r="AA156">
        <v>31</v>
      </c>
    </row>
    <row r="157" spans="1:27" ht="15">
      <c r="A157" t="s">
        <v>177</v>
      </c>
      <c r="B157" t="s">
        <v>138</v>
      </c>
      <c r="C157" t="s">
        <v>139</v>
      </c>
      <c r="D157">
        <v>2.219778</v>
      </c>
      <c r="E157" t="s">
        <v>129</v>
      </c>
      <c r="F157" t="s">
        <v>130</v>
      </c>
      <c r="G157" t="s">
        <v>124</v>
      </c>
      <c r="I157" t="s">
        <v>125</v>
      </c>
      <c r="J157">
        <v>3</v>
      </c>
      <c r="K157">
        <v>0.0333</v>
      </c>
      <c r="L157" t="s">
        <v>32</v>
      </c>
      <c r="M157" t="s">
        <v>126</v>
      </c>
      <c r="N157">
        <v>66.66</v>
      </c>
      <c r="O157">
        <v>66.66</v>
      </c>
      <c r="P157">
        <v>0</v>
      </c>
      <c r="Q157">
        <v>0</v>
      </c>
      <c r="R157" t="s">
        <v>132</v>
      </c>
      <c r="S157">
        <v>1</v>
      </c>
      <c r="T157">
        <v>1</v>
      </c>
      <c r="U157">
        <v>0</v>
      </c>
      <c r="W157">
        <v>0</v>
      </c>
      <c r="X157">
        <v>66.66</v>
      </c>
      <c r="Z157">
        <v>0</v>
      </c>
      <c r="AA157">
        <v>66.66</v>
      </c>
    </row>
    <row r="158" spans="1:27" ht="15">
      <c r="A158" t="s">
        <v>264</v>
      </c>
      <c r="B158" t="s">
        <v>261</v>
      </c>
      <c r="C158" t="s">
        <v>262</v>
      </c>
      <c r="D158">
        <v>2.5</v>
      </c>
      <c r="E158" t="s">
        <v>37</v>
      </c>
      <c r="F158" t="s">
        <v>38</v>
      </c>
      <c r="G158" t="s">
        <v>29</v>
      </c>
      <c r="H158" t="s">
        <v>30</v>
      </c>
      <c r="I158" t="s">
        <v>31</v>
      </c>
      <c r="J158">
        <v>6</v>
      </c>
      <c r="K158">
        <v>0.025</v>
      </c>
      <c r="L158" t="s">
        <v>131</v>
      </c>
      <c r="M158" t="s">
        <v>131</v>
      </c>
      <c r="N158">
        <v>50</v>
      </c>
      <c r="O158">
        <v>100</v>
      </c>
      <c r="P158">
        <v>100</v>
      </c>
      <c r="Q158">
        <v>50</v>
      </c>
      <c r="R158" t="s">
        <v>132</v>
      </c>
      <c r="S158">
        <v>1</v>
      </c>
      <c r="T158">
        <v>1</v>
      </c>
      <c r="U158">
        <v>50</v>
      </c>
      <c r="AA158">
        <v>0</v>
      </c>
    </row>
    <row r="159" spans="1:27" ht="15">
      <c r="A159" t="s">
        <v>267</v>
      </c>
      <c r="B159" t="s">
        <v>261</v>
      </c>
      <c r="C159" t="s">
        <v>262</v>
      </c>
      <c r="D159">
        <v>2.78</v>
      </c>
      <c r="E159" t="s">
        <v>43</v>
      </c>
      <c r="F159" t="s">
        <v>44</v>
      </c>
      <c r="G159" t="s">
        <v>29</v>
      </c>
      <c r="H159" t="s">
        <v>133</v>
      </c>
      <c r="I159" t="s">
        <v>134</v>
      </c>
      <c r="J159">
        <v>9</v>
      </c>
      <c r="K159">
        <v>0.0417</v>
      </c>
      <c r="L159" t="s">
        <v>131</v>
      </c>
      <c r="M159" t="s">
        <v>131</v>
      </c>
      <c r="N159">
        <v>50</v>
      </c>
      <c r="O159">
        <v>66.6666666667</v>
      </c>
      <c r="P159">
        <v>33.3333333333</v>
      </c>
      <c r="Q159">
        <v>16.6666666667</v>
      </c>
      <c r="R159" t="s">
        <v>132</v>
      </c>
      <c r="S159">
        <v>1</v>
      </c>
      <c r="T159">
        <v>1</v>
      </c>
      <c r="U159">
        <v>16.6666666667</v>
      </c>
      <c r="AA159">
        <v>0</v>
      </c>
    </row>
    <row r="160" spans="1:27" ht="15">
      <c r="A160" t="s">
        <v>271</v>
      </c>
      <c r="B160" t="s">
        <v>261</v>
      </c>
      <c r="C160" t="s">
        <v>262</v>
      </c>
      <c r="D160">
        <v>1.63</v>
      </c>
      <c r="E160" t="s">
        <v>57</v>
      </c>
      <c r="F160" t="s">
        <v>58</v>
      </c>
      <c r="G160" t="s">
        <v>53</v>
      </c>
      <c r="H160" t="s">
        <v>54</v>
      </c>
      <c r="I160" t="s">
        <v>55</v>
      </c>
      <c r="J160">
        <v>13</v>
      </c>
      <c r="K160">
        <v>0.0163</v>
      </c>
      <c r="L160" t="s">
        <v>131</v>
      </c>
      <c r="M160" t="s">
        <v>131</v>
      </c>
      <c r="N160">
        <v>50</v>
      </c>
      <c r="O160">
        <v>100</v>
      </c>
      <c r="P160">
        <v>100</v>
      </c>
      <c r="Q160">
        <v>50</v>
      </c>
      <c r="R160" t="s">
        <v>132</v>
      </c>
      <c r="S160">
        <v>1</v>
      </c>
      <c r="T160">
        <v>1</v>
      </c>
      <c r="U160">
        <v>50</v>
      </c>
      <c r="AA160">
        <v>0</v>
      </c>
    </row>
    <row r="161" spans="1:27" ht="15">
      <c r="A161" t="s">
        <v>272</v>
      </c>
      <c r="B161" t="s">
        <v>261</v>
      </c>
      <c r="C161" t="s">
        <v>262</v>
      </c>
      <c r="D161">
        <v>1.63</v>
      </c>
      <c r="E161" t="s">
        <v>59</v>
      </c>
      <c r="F161" t="s">
        <v>60</v>
      </c>
      <c r="G161" t="s">
        <v>53</v>
      </c>
      <c r="H161" t="s">
        <v>54</v>
      </c>
      <c r="I161" t="s">
        <v>55</v>
      </c>
      <c r="J161">
        <v>14</v>
      </c>
      <c r="K161">
        <v>0.0163</v>
      </c>
      <c r="L161" t="s">
        <v>131</v>
      </c>
      <c r="M161" t="s">
        <v>131</v>
      </c>
      <c r="N161">
        <v>50</v>
      </c>
      <c r="O161">
        <v>100</v>
      </c>
      <c r="P161">
        <v>100</v>
      </c>
      <c r="Q161">
        <v>50</v>
      </c>
      <c r="R161" t="s">
        <v>132</v>
      </c>
      <c r="S161">
        <v>1</v>
      </c>
      <c r="T161">
        <v>1</v>
      </c>
      <c r="U161">
        <v>50</v>
      </c>
      <c r="AA161">
        <v>0</v>
      </c>
    </row>
    <row r="162" spans="1:27" ht="15">
      <c r="A162" t="s">
        <v>273</v>
      </c>
      <c r="B162" t="s">
        <v>261</v>
      </c>
      <c r="C162" t="s">
        <v>262</v>
      </c>
      <c r="D162">
        <v>1.4114446366782</v>
      </c>
      <c r="E162" t="s">
        <v>62</v>
      </c>
      <c r="F162" t="s">
        <v>63</v>
      </c>
      <c r="G162" t="s">
        <v>53</v>
      </c>
      <c r="H162" t="s">
        <v>54</v>
      </c>
      <c r="I162" t="s">
        <v>55</v>
      </c>
      <c r="J162">
        <v>15</v>
      </c>
      <c r="K162">
        <v>0.0163</v>
      </c>
      <c r="L162" t="s">
        <v>131</v>
      </c>
      <c r="M162" t="s">
        <v>131</v>
      </c>
      <c r="N162">
        <v>50</v>
      </c>
      <c r="O162">
        <v>86.5916955017</v>
      </c>
      <c r="P162">
        <v>73.1833910035</v>
      </c>
      <c r="Q162">
        <v>36.5916955017</v>
      </c>
      <c r="R162" t="s">
        <v>132</v>
      </c>
      <c r="S162">
        <v>1</v>
      </c>
      <c r="T162">
        <v>1</v>
      </c>
      <c r="U162">
        <v>36.5916955017</v>
      </c>
      <c r="AA162">
        <v>0</v>
      </c>
    </row>
    <row r="163" spans="1:27" ht="15">
      <c r="A163" t="s">
        <v>274</v>
      </c>
      <c r="B163" t="s">
        <v>261</v>
      </c>
      <c r="C163" t="s">
        <v>262</v>
      </c>
      <c r="D163">
        <v>0.922162629757785</v>
      </c>
      <c r="E163" t="s">
        <v>64</v>
      </c>
      <c r="F163" t="s">
        <v>65</v>
      </c>
      <c r="G163" t="s">
        <v>53</v>
      </c>
      <c r="H163" t="s">
        <v>54</v>
      </c>
      <c r="I163" t="s">
        <v>55</v>
      </c>
      <c r="J163">
        <v>16</v>
      </c>
      <c r="K163">
        <v>0.0163</v>
      </c>
      <c r="L163" t="s">
        <v>131</v>
      </c>
      <c r="M163" t="s">
        <v>131</v>
      </c>
      <c r="N163">
        <v>50</v>
      </c>
      <c r="O163">
        <v>56.5743944637</v>
      </c>
      <c r="P163">
        <v>13.1487889273</v>
      </c>
      <c r="Q163">
        <v>6.57439446367</v>
      </c>
      <c r="R163" t="s">
        <v>132</v>
      </c>
      <c r="S163">
        <v>1</v>
      </c>
      <c r="T163">
        <v>1</v>
      </c>
      <c r="U163">
        <v>6.57439446367</v>
      </c>
      <c r="AA163">
        <v>0</v>
      </c>
    </row>
    <row r="164" spans="1:27" ht="15">
      <c r="A164" t="s">
        <v>276</v>
      </c>
      <c r="B164" t="s">
        <v>261</v>
      </c>
      <c r="C164" t="s">
        <v>262</v>
      </c>
      <c r="D164">
        <v>1.2225</v>
      </c>
      <c r="E164" t="s">
        <v>70</v>
      </c>
      <c r="F164" t="s">
        <v>71</v>
      </c>
      <c r="G164" t="s">
        <v>53</v>
      </c>
      <c r="H164" t="s">
        <v>54</v>
      </c>
      <c r="I164" t="s">
        <v>55</v>
      </c>
      <c r="J164">
        <v>18</v>
      </c>
      <c r="K164">
        <v>0.0163</v>
      </c>
      <c r="L164" t="s">
        <v>131</v>
      </c>
      <c r="M164" t="s">
        <v>131</v>
      </c>
      <c r="N164">
        <v>50</v>
      </c>
      <c r="O164">
        <v>75</v>
      </c>
      <c r="P164">
        <v>50</v>
      </c>
      <c r="Q164">
        <v>25</v>
      </c>
      <c r="R164" t="s">
        <v>132</v>
      </c>
      <c r="S164">
        <v>1</v>
      </c>
      <c r="T164">
        <v>1</v>
      </c>
      <c r="U164">
        <v>25</v>
      </c>
      <c r="AA164">
        <v>0</v>
      </c>
    </row>
    <row r="165" spans="1:27" ht="15">
      <c r="A165" t="s">
        <v>277</v>
      </c>
      <c r="B165" t="s">
        <v>261</v>
      </c>
      <c r="C165" t="s">
        <v>262</v>
      </c>
      <c r="D165">
        <v>1.63</v>
      </c>
      <c r="E165" t="s">
        <v>72</v>
      </c>
      <c r="F165" t="s">
        <v>73</v>
      </c>
      <c r="G165" t="s">
        <v>53</v>
      </c>
      <c r="H165" t="s">
        <v>54</v>
      </c>
      <c r="I165" t="s">
        <v>55</v>
      </c>
      <c r="J165">
        <v>19</v>
      </c>
      <c r="K165">
        <v>0.0163</v>
      </c>
      <c r="L165" t="s">
        <v>131</v>
      </c>
      <c r="M165" t="s">
        <v>131</v>
      </c>
      <c r="N165">
        <v>50</v>
      </c>
      <c r="O165">
        <v>100</v>
      </c>
      <c r="P165">
        <v>100</v>
      </c>
      <c r="Q165">
        <v>50</v>
      </c>
      <c r="R165" t="s">
        <v>132</v>
      </c>
      <c r="S165">
        <v>1</v>
      </c>
      <c r="T165">
        <v>1</v>
      </c>
      <c r="U165">
        <v>50</v>
      </c>
      <c r="AA165">
        <v>0</v>
      </c>
    </row>
    <row r="166" spans="1:27" ht="15">
      <c r="A166" t="s">
        <v>282</v>
      </c>
      <c r="B166" t="s">
        <v>261</v>
      </c>
      <c r="C166" t="s">
        <v>262</v>
      </c>
      <c r="D166">
        <v>1.39499999999999</v>
      </c>
      <c r="E166" t="s">
        <v>84</v>
      </c>
      <c r="F166" t="s">
        <v>85</v>
      </c>
      <c r="G166" t="s">
        <v>53</v>
      </c>
      <c r="H166" t="s">
        <v>76</v>
      </c>
      <c r="I166" t="s">
        <v>77</v>
      </c>
      <c r="J166">
        <v>24</v>
      </c>
      <c r="K166">
        <v>0.0186</v>
      </c>
      <c r="L166" t="s">
        <v>131</v>
      </c>
      <c r="M166" t="s">
        <v>131</v>
      </c>
      <c r="N166">
        <v>50</v>
      </c>
      <c r="O166">
        <v>75</v>
      </c>
      <c r="P166">
        <v>50</v>
      </c>
      <c r="Q166">
        <v>25</v>
      </c>
      <c r="R166" t="s">
        <v>132</v>
      </c>
      <c r="S166">
        <v>1</v>
      </c>
      <c r="T166">
        <v>1</v>
      </c>
      <c r="U166">
        <v>25</v>
      </c>
      <c r="AA166">
        <v>0</v>
      </c>
    </row>
    <row r="167" spans="1:27" ht="15">
      <c r="A167" t="s">
        <v>260</v>
      </c>
      <c r="B167" t="s">
        <v>261</v>
      </c>
      <c r="C167" t="s">
        <v>262</v>
      </c>
      <c r="D167">
        <v>1.25</v>
      </c>
      <c r="E167" t="s">
        <v>27</v>
      </c>
      <c r="F167" t="s">
        <v>28</v>
      </c>
      <c r="G167" t="s">
        <v>29</v>
      </c>
      <c r="H167" t="s">
        <v>30</v>
      </c>
      <c r="I167" t="s">
        <v>31</v>
      </c>
      <c r="J167">
        <v>4</v>
      </c>
      <c r="K167">
        <v>0.025</v>
      </c>
      <c r="L167" t="s">
        <v>32</v>
      </c>
      <c r="M167" t="s">
        <v>33</v>
      </c>
      <c r="N167">
        <v>50</v>
      </c>
      <c r="O167">
        <v>50</v>
      </c>
      <c r="P167">
        <v>0</v>
      </c>
      <c r="Q167">
        <v>0</v>
      </c>
      <c r="R167" t="s">
        <v>132</v>
      </c>
      <c r="S167">
        <v>1</v>
      </c>
      <c r="T167">
        <v>1</v>
      </c>
      <c r="U167">
        <v>0</v>
      </c>
      <c r="V167" t="s">
        <v>34</v>
      </c>
      <c r="W167">
        <v>1</v>
      </c>
      <c r="Y167" t="s">
        <v>33</v>
      </c>
      <c r="Z167">
        <v>50</v>
      </c>
      <c r="AA167">
        <v>50</v>
      </c>
    </row>
    <row r="168" spans="1:27" ht="15">
      <c r="A168" t="s">
        <v>263</v>
      </c>
      <c r="B168" t="s">
        <v>261</v>
      </c>
      <c r="C168" t="s">
        <v>262</v>
      </c>
      <c r="D168">
        <v>1.25</v>
      </c>
      <c r="E168" t="s">
        <v>35</v>
      </c>
      <c r="F168" t="s">
        <v>36</v>
      </c>
      <c r="G168" t="s">
        <v>29</v>
      </c>
      <c r="H168" t="s">
        <v>30</v>
      </c>
      <c r="I168" t="s">
        <v>31</v>
      </c>
      <c r="J168">
        <v>5</v>
      </c>
      <c r="K168">
        <v>0.025</v>
      </c>
      <c r="L168" t="s">
        <v>32</v>
      </c>
      <c r="M168" t="s">
        <v>33</v>
      </c>
      <c r="N168">
        <v>50</v>
      </c>
      <c r="O168">
        <v>50</v>
      </c>
      <c r="P168">
        <v>0</v>
      </c>
      <c r="Q168">
        <v>0</v>
      </c>
      <c r="R168" t="s">
        <v>132</v>
      </c>
      <c r="S168">
        <v>1</v>
      </c>
      <c r="T168">
        <v>1</v>
      </c>
      <c r="U168">
        <v>0</v>
      </c>
      <c r="V168" t="s">
        <v>34</v>
      </c>
      <c r="W168">
        <v>1</v>
      </c>
      <c r="Y168" t="s">
        <v>33</v>
      </c>
      <c r="Z168">
        <v>50</v>
      </c>
      <c r="AA168">
        <v>50</v>
      </c>
    </row>
    <row r="169" spans="1:27" ht="15">
      <c r="A169" t="s">
        <v>265</v>
      </c>
      <c r="B169" t="s">
        <v>261</v>
      </c>
      <c r="C169" t="s">
        <v>262</v>
      </c>
      <c r="D169">
        <v>1.25</v>
      </c>
      <c r="E169" t="s">
        <v>39</v>
      </c>
      <c r="F169" t="s">
        <v>40</v>
      </c>
      <c r="G169" t="s">
        <v>29</v>
      </c>
      <c r="H169" t="s">
        <v>30</v>
      </c>
      <c r="I169" t="s">
        <v>31</v>
      </c>
      <c r="J169">
        <v>7</v>
      </c>
      <c r="K169">
        <v>0.025</v>
      </c>
      <c r="L169" t="s">
        <v>32</v>
      </c>
      <c r="M169" t="s">
        <v>33</v>
      </c>
      <c r="N169">
        <v>50</v>
      </c>
      <c r="O169">
        <v>50</v>
      </c>
      <c r="P169">
        <v>0</v>
      </c>
      <c r="Q169">
        <v>0</v>
      </c>
      <c r="R169" t="s">
        <v>132</v>
      </c>
      <c r="S169">
        <v>1</v>
      </c>
      <c r="T169">
        <v>1</v>
      </c>
      <c r="U169">
        <v>0</v>
      </c>
      <c r="V169" t="s">
        <v>34</v>
      </c>
      <c r="W169">
        <v>1</v>
      </c>
      <c r="Y169" t="s">
        <v>33</v>
      </c>
      <c r="Z169">
        <v>50</v>
      </c>
      <c r="AA169">
        <v>50</v>
      </c>
    </row>
    <row r="170" spans="1:27" ht="15">
      <c r="A170" t="s">
        <v>266</v>
      </c>
      <c r="B170" t="s">
        <v>261</v>
      </c>
      <c r="C170" t="s">
        <v>262</v>
      </c>
      <c r="D170">
        <v>0</v>
      </c>
      <c r="E170" t="s">
        <v>41</v>
      </c>
      <c r="F170" t="s">
        <v>42</v>
      </c>
      <c r="G170" t="s">
        <v>29</v>
      </c>
      <c r="H170" t="s">
        <v>135</v>
      </c>
      <c r="I170" t="s">
        <v>136</v>
      </c>
      <c r="J170">
        <v>8</v>
      </c>
      <c r="K170">
        <v>0.025</v>
      </c>
      <c r="L170" t="s">
        <v>32</v>
      </c>
      <c r="M170" t="s">
        <v>33</v>
      </c>
      <c r="N170">
        <v>0</v>
      </c>
      <c r="O170">
        <v>0</v>
      </c>
      <c r="P170">
        <v>0</v>
      </c>
      <c r="Q170">
        <v>0</v>
      </c>
      <c r="R170" t="s">
        <v>132</v>
      </c>
      <c r="S170">
        <v>1</v>
      </c>
      <c r="T170">
        <v>1</v>
      </c>
      <c r="U170">
        <v>0</v>
      </c>
      <c r="V170" t="s">
        <v>66</v>
      </c>
      <c r="W170">
        <v>0</v>
      </c>
      <c r="Y170" t="s">
        <v>33</v>
      </c>
      <c r="Z170">
        <v>50</v>
      </c>
      <c r="AA170">
        <v>0</v>
      </c>
    </row>
    <row r="171" spans="1:27" ht="15">
      <c r="A171" t="s">
        <v>268</v>
      </c>
      <c r="B171" t="s">
        <v>261</v>
      </c>
      <c r="C171" t="s">
        <v>262</v>
      </c>
      <c r="D171">
        <v>0</v>
      </c>
      <c r="E171" t="s">
        <v>47</v>
      </c>
      <c r="F171" t="s">
        <v>48</v>
      </c>
      <c r="G171" t="s">
        <v>29</v>
      </c>
      <c r="H171" t="s">
        <v>133</v>
      </c>
      <c r="I171" t="s">
        <v>134</v>
      </c>
      <c r="J171">
        <v>10</v>
      </c>
      <c r="K171">
        <v>0.0417</v>
      </c>
      <c r="L171" t="s">
        <v>32</v>
      </c>
      <c r="N171">
        <v>0</v>
      </c>
      <c r="O171">
        <v>0</v>
      </c>
      <c r="P171">
        <v>0</v>
      </c>
      <c r="Q171">
        <v>0</v>
      </c>
      <c r="R171" t="s">
        <v>132</v>
      </c>
      <c r="S171">
        <v>1</v>
      </c>
      <c r="T171">
        <v>1</v>
      </c>
      <c r="U171">
        <v>0</v>
      </c>
      <c r="W171">
        <v>0</v>
      </c>
      <c r="X171">
        <v>0</v>
      </c>
      <c r="Z171">
        <v>0</v>
      </c>
      <c r="AA171">
        <v>0</v>
      </c>
    </row>
    <row r="172" spans="1:27" ht="15">
      <c r="A172" t="s">
        <v>269</v>
      </c>
      <c r="B172" t="s">
        <v>261</v>
      </c>
      <c r="C172" t="s">
        <v>262</v>
      </c>
      <c r="D172">
        <v>2.085</v>
      </c>
      <c r="E172" t="s">
        <v>49</v>
      </c>
      <c r="F172" t="s">
        <v>50</v>
      </c>
      <c r="G172" t="s">
        <v>29</v>
      </c>
      <c r="H172" t="s">
        <v>45</v>
      </c>
      <c r="I172" t="s">
        <v>46</v>
      </c>
      <c r="J172">
        <v>11</v>
      </c>
      <c r="K172">
        <v>0.0417</v>
      </c>
      <c r="L172" t="s">
        <v>32</v>
      </c>
      <c r="M172" t="s">
        <v>33</v>
      </c>
      <c r="N172">
        <v>50</v>
      </c>
      <c r="O172">
        <v>50</v>
      </c>
      <c r="P172">
        <v>0</v>
      </c>
      <c r="Q172">
        <v>0</v>
      </c>
      <c r="R172" t="s">
        <v>132</v>
      </c>
      <c r="S172">
        <v>1</v>
      </c>
      <c r="T172">
        <v>1</v>
      </c>
      <c r="U172">
        <v>0</v>
      </c>
      <c r="V172" t="s">
        <v>34</v>
      </c>
      <c r="W172">
        <v>1</v>
      </c>
      <c r="Y172" t="s">
        <v>33</v>
      </c>
      <c r="Z172">
        <v>50</v>
      </c>
      <c r="AA172">
        <v>50</v>
      </c>
    </row>
    <row r="173" spans="1:27" ht="15">
      <c r="A173" t="s">
        <v>270</v>
      </c>
      <c r="B173" t="s">
        <v>261</v>
      </c>
      <c r="C173" t="s">
        <v>262</v>
      </c>
      <c r="D173">
        <v>0.815</v>
      </c>
      <c r="E173" t="s">
        <v>51</v>
      </c>
      <c r="F173" t="s">
        <v>52</v>
      </c>
      <c r="G173" t="s">
        <v>53</v>
      </c>
      <c r="H173" t="s">
        <v>54</v>
      </c>
      <c r="I173" t="s">
        <v>55</v>
      </c>
      <c r="J173">
        <v>12</v>
      </c>
      <c r="K173">
        <v>0.0163</v>
      </c>
      <c r="L173" t="s">
        <v>32</v>
      </c>
      <c r="M173" t="s">
        <v>61</v>
      </c>
      <c r="N173">
        <v>50</v>
      </c>
      <c r="O173">
        <v>50</v>
      </c>
      <c r="P173">
        <v>0</v>
      </c>
      <c r="Q173">
        <v>0</v>
      </c>
      <c r="R173" t="s">
        <v>132</v>
      </c>
      <c r="S173">
        <v>1</v>
      </c>
      <c r="T173">
        <v>1</v>
      </c>
      <c r="U173">
        <v>0</v>
      </c>
      <c r="V173" t="s">
        <v>34</v>
      </c>
      <c r="W173">
        <v>1</v>
      </c>
      <c r="Y173" t="s">
        <v>61</v>
      </c>
      <c r="Z173">
        <v>50</v>
      </c>
      <c r="AA173">
        <v>50</v>
      </c>
    </row>
    <row r="174" spans="1:27" ht="15">
      <c r="A174" t="s">
        <v>275</v>
      </c>
      <c r="B174" t="s">
        <v>261</v>
      </c>
      <c r="C174" t="s">
        <v>262</v>
      </c>
      <c r="D174">
        <v>0</v>
      </c>
      <c r="E174" t="s">
        <v>67</v>
      </c>
      <c r="F174" t="s">
        <v>68</v>
      </c>
      <c r="G174" t="s">
        <v>53</v>
      </c>
      <c r="H174" t="s">
        <v>54</v>
      </c>
      <c r="I174" t="s">
        <v>55</v>
      </c>
      <c r="J174">
        <v>17</v>
      </c>
      <c r="K174">
        <v>0.0163</v>
      </c>
      <c r="L174" t="s">
        <v>32</v>
      </c>
      <c r="N174">
        <v>0</v>
      </c>
      <c r="O174">
        <v>0</v>
      </c>
      <c r="P174">
        <v>0</v>
      </c>
      <c r="Q174">
        <v>0</v>
      </c>
      <c r="R174" t="s">
        <v>132</v>
      </c>
      <c r="S174">
        <v>1</v>
      </c>
      <c r="T174">
        <v>1</v>
      </c>
      <c r="U174">
        <v>0</v>
      </c>
      <c r="V174" t="s">
        <v>66</v>
      </c>
      <c r="W174">
        <v>0</v>
      </c>
      <c r="Z174">
        <v>0</v>
      </c>
      <c r="AA174">
        <v>0</v>
      </c>
    </row>
    <row r="175" spans="1:27" ht="15">
      <c r="A175" t="s">
        <v>278</v>
      </c>
      <c r="B175" t="s">
        <v>261</v>
      </c>
      <c r="C175" t="s">
        <v>262</v>
      </c>
      <c r="D175">
        <v>0.619937999999999</v>
      </c>
      <c r="E175" t="s">
        <v>74</v>
      </c>
      <c r="F175" t="s">
        <v>75</v>
      </c>
      <c r="G175" t="s">
        <v>53</v>
      </c>
      <c r="H175" t="s">
        <v>76</v>
      </c>
      <c r="I175" t="s">
        <v>77</v>
      </c>
      <c r="J175">
        <v>20</v>
      </c>
      <c r="K175">
        <v>0.0186</v>
      </c>
      <c r="L175" t="s">
        <v>32</v>
      </c>
      <c r="M175" t="s">
        <v>56</v>
      </c>
      <c r="N175">
        <v>33.33</v>
      </c>
      <c r="O175">
        <v>33.33</v>
      </c>
      <c r="P175">
        <v>0</v>
      </c>
      <c r="Q175">
        <v>0</v>
      </c>
      <c r="R175" t="s">
        <v>132</v>
      </c>
      <c r="S175">
        <v>1</v>
      </c>
      <c r="T175">
        <v>1</v>
      </c>
      <c r="U175">
        <v>0</v>
      </c>
      <c r="V175" t="s">
        <v>34</v>
      </c>
      <c r="W175">
        <v>1</v>
      </c>
      <c r="Y175" t="s">
        <v>56</v>
      </c>
      <c r="Z175">
        <v>33.33</v>
      </c>
      <c r="AA175">
        <v>33.33</v>
      </c>
    </row>
    <row r="176" spans="1:27" ht="15">
      <c r="A176" t="s">
        <v>279</v>
      </c>
      <c r="B176" t="s">
        <v>261</v>
      </c>
      <c r="C176" t="s">
        <v>262</v>
      </c>
      <c r="D176">
        <v>0.929999999999999</v>
      </c>
      <c r="E176" t="s">
        <v>78</v>
      </c>
      <c r="F176" t="s">
        <v>79</v>
      </c>
      <c r="G176" t="s">
        <v>53</v>
      </c>
      <c r="H176" t="s">
        <v>76</v>
      </c>
      <c r="I176" t="s">
        <v>77</v>
      </c>
      <c r="J176">
        <v>21</v>
      </c>
      <c r="K176">
        <v>0.0186</v>
      </c>
      <c r="L176" t="s">
        <v>32</v>
      </c>
      <c r="M176" t="s">
        <v>61</v>
      </c>
      <c r="N176">
        <v>50</v>
      </c>
      <c r="O176">
        <v>50</v>
      </c>
      <c r="P176">
        <v>0</v>
      </c>
      <c r="Q176">
        <v>0</v>
      </c>
      <c r="R176" t="s">
        <v>132</v>
      </c>
      <c r="S176">
        <v>1</v>
      </c>
      <c r="T176">
        <v>1</v>
      </c>
      <c r="U176">
        <v>0</v>
      </c>
      <c r="V176" t="s">
        <v>34</v>
      </c>
      <c r="W176">
        <v>1</v>
      </c>
      <c r="Y176" t="s">
        <v>61</v>
      </c>
      <c r="Z176">
        <v>50</v>
      </c>
      <c r="AA176">
        <v>50</v>
      </c>
    </row>
    <row r="177" spans="1:27" ht="15">
      <c r="A177" t="s">
        <v>280</v>
      </c>
      <c r="B177" t="s">
        <v>261</v>
      </c>
      <c r="C177" t="s">
        <v>262</v>
      </c>
      <c r="D177">
        <v>0.309968999999999</v>
      </c>
      <c r="E177" t="s">
        <v>80</v>
      </c>
      <c r="F177" t="s">
        <v>81</v>
      </c>
      <c r="G177" t="s">
        <v>53</v>
      </c>
      <c r="H177" t="s">
        <v>76</v>
      </c>
      <c r="I177" t="s">
        <v>77</v>
      </c>
      <c r="J177">
        <v>22</v>
      </c>
      <c r="K177">
        <v>0.0186</v>
      </c>
      <c r="L177" t="s">
        <v>32</v>
      </c>
      <c r="M177" t="s">
        <v>90</v>
      </c>
      <c r="N177">
        <v>16.665</v>
      </c>
      <c r="O177">
        <v>16.665</v>
      </c>
      <c r="P177">
        <v>0</v>
      </c>
      <c r="Q177">
        <v>0</v>
      </c>
      <c r="R177" t="s">
        <v>132</v>
      </c>
      <c r="S177">
        <v>1</v>
      </c>
      <c r="T177">
        <v>1</v>
      </c>
      <c r="U177">
        <v>0</v>
      </c>
      <c r="V177" t="s">
        <v>34</v>
      </c>
      <c r="W177">
        <v>1</v>
      </c>
      <c r="Y177" t="s">
        <v>90</v>
      </c>
      <c r="Z177">
        <v>16.665</v>
      </c>
      <c r="AA177">
        <v>16.665</v>
      </c>
    </row>
    <row r="178" spans="1:27" ht="15">
      <c r="A178" t="s">
        <v>281</v>
      </c>
      <c r="B178" t="s">
        <v>261</v>
      </c>
      <c r="C178" t="s">
        <v>262</v>
      </c>
      <c r="D178">
        <v>0</v>
      </c>
      <c r="E178" t="s">
        <v>82</v>
      </c>
      <c r="F178" t="s">
        <v>83</v>
      </c>
      <c r="G178" t="s">
        <v>53</v>
      </c>
      <c r="H178" t="s">
        <v>76</v>
      </c>
      <c r="I178" t="s">
        <v>77</v>
      </c>
      <c r="J178">
        <v>23</v>
      </c>
      <c r="K178">
        <v>0.0186</v>
      </c>
      <c r="L178" t="s">
        <v>32</v>
      </c>
      <c r="N178">
        <v>0</v>
      </c>
      <c r="O178">
        <v>0</v>
      </c>
      <c r="P178">
        <v>0</v>
      </c>
      <c r="Q178">
        <v>0</v>
      </c>
      <c r="R178" t="s">
        <v>132</v>
      </c>
      <c r="S178">
        <v>1</v>
      </c>
      <c r="T178">
        <v>1</v>
      </c>
      <c r="U178">
        <v>0</v>
      </c>
      <c r="V178" t="s">
        <v>66</v>
      </c>
      <c r="W178">
        <v>0</v>
      </c>
      <c r="Z178">
        <v>0</v>
      </c>
      <c r="AA178">
        <v>0</v>
      </c>
    </row>
    <row r="179" spans="1:27" ht="15">
      <c r="A179" t="s">
        <v>283</v>
      </c>
      <c r="B179" t="s">
        <v>261</v>
      </c>
      <c r="C179" t="s">
        <v>262</v>
      </c>
      <c r="D179">
        <v>0</v>
      </c>
      <c r="E179" t="s">
        <v>86</v>
      </c>
      <c r="F179" t="s">
        <v>87</v>
      </c>
      <c r="G179" t="s">
        <v>53</v>
      </c>
      <c r="H179" t="s">
        <v>76</v>
      </c>
      <c r="I179" t="s">
        <v>77</v>
      </c>
      <c r="J179">
        <v>25</v>
      </c>
      <c r="K179">
        <v>0.0186</v>
      </c>
      <c r="L179" t="s">
        <v>32</v>
      </c>
      <c r="N179">
        <v>0</v>
      </c>
      <c r="O179">
        <v>0</v>
      </c>
      <c r="P179">
        <v>0</v>
      </c>
      <c r="Q179">
        <v>0</v>
      </c>
      <c r="R179" t="s">
        <v>132</v>
      </c>
      <c r="S179">
        <v>1</v>
      </c>
      <c r="T179">
        <v>1</v>
      </c>
      <c r="U179">
        <v>0</v>
      </c>
      <c r="V179" t="s">
        <v>66</v>
      </c>
      <c r="W179">
        <v>0</v>
      </c>
      <c r="Z179">
        <v>0</v>
      </c>
      <c r="AA179">
        <v>0</v>
      </c>
    </row>
    <row r="180" spans="1:27" ht="15">
      <c r="A180" t="s">
        <v>284</v>
      </c>
      <c r="B180" t="s">
        <v>261</v>
      </c>
      <c r="C180" t="s">
        <v>262</v>
      </c>
      <c r="D180">
        <v>0</v>
      </c>
      <c r="E180" t="s">
        <v>88</v>
      </c>
      <c r="F180" t="s">
        <v>89</v>
      </c>
      <c r="G180" t="s">
        <v>53</v>
      </c>
      <c r="H180" t="s">
        <v>76</v>
      </c>
      <c r="I180" t="s">
        <v>77</v>
      </c>
      <c r="J180">
        <v>26</v>
      </c>
      <c r="K180">
        <v>0.0186</v>
      </c>
      <c r="L180" t="s">
        <v>32</v>
      </c>
      <c r="N180">
        <v>0</v>
      </c>
      <c r="O180">
        <v>0</v>
      </c>
      <c r="P180">
        <v>0</v>
      </c>
      <c r="Q180">
        <v>0</v>
      </c>
      <c r="R180" t="s">
        <v>132</v>
      </c>
      <c r="S180">
        <v>1</v>
      </c>
      <c r="T180">
        <v>1</v>
      </c>
      <c r="U180">
        <v>0</v>
      </c>
      <c r="V180" t="s">
        <v>66</v>
      </c>
      <c r="W180">
        <v>0</v>
      </c>
      <c r="Z180">
        <v>0</v>
      </c>
      <c r="AA180">
        <v>0</v>
      </c>
    </row>
    <row r="181" spans="1:27" ht="15">
      <c r="A181" t="s">
        <v>285</v>
      </c>
      <c r="B181" t="s">
        <v>261</v>
      </c>
      <c r="C181" t="s">
        <v>262</v>
      </c>
      <c r="D181">
        <v>0</v>
      </c>
      <c r="E181" t="s">
        <v>91</v>
      </c>
      <c r="F181" t="s">
        <v>92</v>
      </c>
      <c r="G181" t="s">
        <v>53</v>
      </c>
      <c r="H181" t="s">
        <v>93</v>
      </c>
      <c r="I181" t="s">
        <v>94</v>
      </c>
      <c r="J181">
        <v>27</v>
      </c>
      <c r="K181">
        <v>0.0217</v>
      </c>
      <c r="L181" t="s">
        <v>32</v>
      </c>
      <c r="M181" t="s">
        <v>33</v>
      </c>
      <c r="N181">
        <v>0</v>
      </c>
      <c r="O181">
        <v>0</v>
      </c>
      <c r="P181">
        <v>0</v>
      </c>
      <c r="Q181">
        <v>0</v>
      </c>
      <c r="R181" t="s">
        <v>132</v>
      </c>
      <c r="S181">
        <v>1</v>
      </c>
      <c r="T181">
        <v>1</v>
      </c>
      <c r="U181">
        <v>0</v>
      </c>
      <c r="V181" t="s">
        <v>66</v>
      </c>
      <c r="W181">
        <v>0</v>
      </c>
      <c r="Y181" t="s">
        <v>33</v>
      </c>
      <c r="Z181">
        <v>50</v>
      </c>
      <c r="AA181">
        <v>0</v>
      </c>
    </row>
    <row r="182" spans="1:27" ht="15">
      <c r="A182" t="s">
        <v>286</v>
      </c>
      <c r="B182" t="s">
        <v>261</v>
      </c>
      <c r="C182" t="s">
        <v>262</v>
      </c>
      <c r="D182">
        <v>0</v>
      </c>
      <c r="E182" t="s">
        <v>95</v>
      </c>
      <c r="F182" t="s">
        <v>96</v>
      </c>
      <c r="G182" t="s">
        <v>53</v>
      </c>
      <c r="H182" t="s">
        <v>93</v>
      </c>
      <c r="I182" t="s">
        <v>94</v>
      </c>
      <c r="J182">
        <v>28</v>
      </c>
      <c r="K182">
        <v>0.0217</v>
      </c>
      <c r="L182" t="s">
        <v>32</v>
      </c>
      <c r="M182" t="s">
        <v>33</v>
      </c>
      <c r="N182">
        <v>0</v>
      </c>
      <c r="O182">
        <v>0</v>
      </c>
      <c r="P182">
        <v>0</v>
      </c>
      <c r="Q182">
        <v>0</v>
      </c>
      <c r="R182" t="s">
        <v>132</v>
      </c>
      <c r="S182">
        <v>1</v>
      </c>
      <c r="T182">
        <v>1</v>
      </c>
      <c r="U182">
        <v>0</v>
      </c>
      <c r="V182" t="s">
        <v>69</v>
      </c>
      <c r="W182">
        <v>0</v>
      </c>
      <c r="Y182" t="s">
        <v>33</v>
      </c>
      <c r="Z182">
        <v>50</v>
      </c>
      <c r="AA182">
        <v>0</v>
      </c>
    </row>
    <row r="183" spans="1:27" ht="15">
      <c r="A183" t="s">
        <v>287</v>
      </c>
      <c r="B183" t="s">
        <v>261</v>
      </c>
      <c r="C183" t="s">
        <v>262</v>
      </c>
      <c r="D183">
        <v>1.085</v>
      </c>
      <c r="E183" t="s">
        <v>97</v>
      </c>
      <c r="F183" t="s">
        <v>98</v>
      </c>
      <c r="G183" t="s">
        <v>53</v>
      </c>
      <c r="H183" t="s">
        <v>93</v>
      </c>
      <c r="I183" t="s">
        <v>94</v>
      </c>
      <c r="J183">
        <v>29</v>
      </c>
      <c r="K183">
        <v>0.0217</v>
      </c>
      <c r="L183" t="s">
        <v>32</v>
      </c>
      <c r="M183" t="s">
        <v>33</v>
      </c>
      <c r="N183">
        <v>50</v>
      </c>
      <c r="O183">
        <v>50</v>
      </c>
      <c r="P183">
        <v>0</v>
      </c>
      <c r="Q183">
        <v>0</v>
      </c>
      <c r="R183" t="s">
        <v>132</v>
      </c>
      <c r="S183">
        <v>1</v>
      </c>
      <c r="T183">
        <v>1</v>
      </c>
      <c r="U183">
        <v>0</v>
      </c>
      <c r="V183" t="s">
        <v>34</v>
      </c>
      <c r="W183">
        <v>1</v>
      </c>
      <c r="Y183" t="s">
        <v>33</v>
      </c>
      <c r="Z183">
        <v>50</v>
      </c>
      <c r="AA183">
        <v>50</v>
      </c>
    </row>
    <row r="184" spans="1:27" ht="15">
      <c r="A184" t="s">
        <v>288</v>
      </c>
      <c r="B184" t="s">
        <v>261</v>
      </c>
      <c r="C184" t="s">
        <v>262</v>
      </c>
      <c r="D184">
        <v>0</v>
      </c>
      <c r="E184" t="s">
        <v>99</v>
      </c>
      <c r="F184" t="s">
        <v>100</v>
      </c>
      <c r="G184" t="s">
        <v>53</v>
      </c>
      <c r="H184" t="s">
        <v>93</v>
      </c>
      <c r="I184" t="s">
        <v>94</v>
      </c>
      <c r="J184">
        <v>30</v>
      </c>
      <c r="K184">
        <v>0.0217</v>
      </c>
      <c r="L184" t="s">
        <v>32</v>
      </c>
      <c r="M184" t="s">
        <v>33</v>
      </c>
      <c r="N184">
        <v>0</v>
      </c>
      <c r="O184">
        <v>0</v>
      </c>
      <c r="P184">
        <v>0</v>
      </c>
      <c r="Q184">
        <v>0</v>
      </c>
      <c r="R184" t="s">
        <v>132</v>
      </c>
      <c r="S184">
        <v>1</v>
      </c>
      <c r="T184">
        <v>1</v>
      </c>
      <c r="U184">
        <v>0</v>
      </c>
      <c r="V184" t="s">
        <v>66</v>
      </c>
      <c r="W184">
        <v>0</v>
      </c>
      <c r="Y184" t="s">
        <v>33</v>
      </c>
      <c r="Z184">
        <v>50</v>
      </c>
      <c r="AA184">
        <v>0</v>
      </c>
    </row>
    <row r="185" spans="1:27" ht="15">
      <c r="A185" t="s">
        <v>289</v>
      </c>
      <c r="B185" t="s">
        <v>261</v>
      </c>
      <c r="C185" t="s">
        <v>262</v>
      </c>
      <c r="D185">
        <v>1.085</v>
      </c>
      <c r="E185" t="s">
        <v>101</v>
      </c>
      <c r="F185" t="s">
        <v>102</v>
      </c>
      <c r="G185" t="s">
        <v>53</v>
      </c>
      <c r="H185" t="s">
        <v>93</v>
      </c>
      <c r="I185" t="s">
        <v>94</v>
      </c>
      <c r="J185">
        <v>31</v>
      </c>
      <c r="K185">
        <v>0.0217</v>
      </c>
      <c r="L185" t="s">
        <v>32</v>
      </c>
      <c r="M185" t="s">
        <v>33</v>
      </c>
      <c r="N185">
        <v>50</v>
      </c>
      <c r="O185">
        <v>50</v>
      </c>
      <c r="P185">
        <v>0</v>
      </c>
      <c r="Q185">
        <v>0</v>
      </c>
      <c r="R185" t="s">
        <v>132</v>
      </c>
      <c r="S185">
        <v>1</v>
      </c>
      <c r="T185">
        <v>1</v>
      </c>
      <c r="U185">
        <v>0</v>
      </c>
      <c r="V185" t="s">
        <v>34</v>
      </c>
      <c r="W185">
        <v>1</v>
      </c>
      <c r="Y185" t="s">
        <v>33</v>
      </c>
      <c r="Z185">
        <v>50</v>
      </c>
      <c r="AA185">
        <v>50</v>
      </c>
    </row>
    <row r="186" spans="1:27" ht="15">
      <c r="A186" t="s">
        <v>290</v>
      </c>
      <c r="B186" t="s">
        <v>261</v>
      </c>
      <c r="C186" t="s">
        <v>262</v>
      </c>
      <c r="D186">
        <v>1.085</v>
      </c>
      <c r="E186" t="s">
        <v>103</v>
      </c>
      <c r="F186" t="s">
        <v>104</v>
      </c>
      <c r="G186" t="s">
        <v>53</v>
      </c>
      <c r="H186" t="s">
        <v>93</v>
      </c>
      <c r="I186" t="s">
        <v>94</v>
      </c>
      <c r="J186">
        <v>32</v>
      </c>
      <c r="K186">
        <v>0.0217</v>
      </c>
      <c r="L186" t="s">
        <v>32</v>
      </c>
      <c r="M186" t="s">
        <v>33</v>
      </c>
      <c r="N186">
        <v>50</v>
      </c>
      <c r="O186">
        <v>50</v>
      </c>
      <c r="P186">
        <v>0</v>
      </c>
      <c r="Q186">
        <v>0</v>
      </c>
      <c r="R186" t="s">
        <v>132</v>
      </c>
      <c r="S186">
        <v>1</v>
      </c>
      <c r="T186">
        <v>1</v>
      </c>
      <c r="U186">
        <v>0</v>
      </c>
      <c r="V186" t="s">
        <v>34</v>
      </c>
      <c r="W186">
        <v>1</v>
      </c>
      <c r="Y186" t="s">
        <v>33</v>
      </c>
      <c r="Z186">
        <v>50</v>
      </c>
      <c r="AA186">
        <v>50</v>
      </c>
    </row>
    <row r="187" spans="1:27" ht="15">
      <c r="A187" t="s">
        <v>291</v>
      </c>
      <c r="B187" t="s">
        <v>261</v>
      </c>
      <c r="C187" t="s">
        <v>262</v>
      </c>
      <c r="D187">
        <v>0</v>
      </c>
      <c r="E187" t="s">
        <v>105</v>
      </c>
      <c r="F187" t="s">
        <v>106</v>
      </c>
      <c r="G187" t="s">
        <v>53</v>
      </c>
      <c r="H187" t="s">
        <v>45</v>
      </c>
      <c r="I187" t="s">
        <v>107</v>
      </c>
      <c r="J187">
        <v>33</v>
      </c>
      <c r="K187">
        <v>0.0325</v>
      </c>
      <c r="L187" t="s">
        <v>32</v>
      </c>
      <c r="N187">
        <v>0</v>
      </c>
      <c r="O187">
        <v>0</v>
      </c>
      <c r="P187">
        <v>0</v>
      </c>
      <c r="Q187">
        <v>0</v>
      </c>
      <c r="R187" t="s">
        <v>132</v>
      </c>
      <c r="S187">
        <v>1</v>
      </c>
      <c r="T187">
        <v>1</v>
      </c>
      <c r="U187">
        <v>0</v>
      </c>
      <c r="V187" t="s">
        <v>66</v>
      </c>
      <c r="W187">
        <v>0</v>
      </c>
      <c r="Z187">
        <v>0</v>
      </c>
      <c r="AA187">
        <v>0</v>
      </c>
    </row>
    <row r="188" spans="1:27" ht="15">
      <c r="A188" t="s">
        <v>292</v>
      </c>
      <c r="B188" t="s">
        <v>261</v>
      </c>
      <c r="C188" t="s">
        <v>262</v>
      </c>
      <c r="D188">
        <v>1.625</v>
      </c>
      <c r="E188" t="s">
        <v>108</v>
      </c>
      <c r="F188" t="s">
        <v>109</v>
      </c>
      <c r="G188" t="s">
        <v>53</v>
      </c>
      <c r="H188" t="s">
        <v>45</v>
      </c>
      <c r="I188" t="s">
        <v>107</v>
      </c>
      <c r="J188">
        <v>34</v>
      </c>
      <c r="K188">
        <v>0.0325</v>
      </c>
      <c r="L188" t="s">
        <v>32</v>
      </c>
      <c r="M188" t="s">
        <v>61</v>
      </c>
      <c r="N188">
        <v>50</v>
      </c>
      <c r="O188">
        <v>50</v>
      </c>
      <c r="P188">
        <v>0</v>
      </c>
      <c r="Q188">
        <v>0</v>
      </c>
      <c r="R188" t="s">
        <v>132</v>
      </c>
      <c r="S188">
        <v>1</v>
      </c>
      <c r="T188">
        <v>1</v>
      </c>
      <c r="U188">
        <v>0</v>
      </c>
      <c r="V188" t="s">
        <v>34</v>
      </c>
      <c r="W188">
        <v>1</v>
      </c>
      <c r="Y188" t="s">
        <v>61</v>
      </c>
      <c r="Z188">
        <v>50</v>
      </c>
      <c r="AA188">
        <v>50</v>
      </c>
    </row>
    <row r="189" spans="1:27" ht="15">
      <c r="A189" t="s">
        <v>293</v>
      </c>
      <c r="B189" t="s">
        <v>261</v>
      </c>
      <c r="C189" t="s">
        <v>262</v>
      </c>
      <c r="D189">
        <v>0</v>
      </c>
      <c r="E189" t="s">
        <v>110</v>
      </c>
      <c r="F189" t="s">
        <v>111</v>
      </c>
      <c r="G189" t="s">
        <v>53</v>
      </c>
      <c r="H189" t="s">
        <v>45</v>
      </c>
      <c r="I189" t="s">
        <v>107</v>
      </c>
      <c r="J189">
        <v>35</v>
      </c>
      <c r="K189">
        <v>0.0325</v>
      </c>
      <c r="L189" t="s">
        <v>32</v>
      </c>
      <c r="N189">
        <v>0</v>
      </c>
      <c r="O189">
        <v>0</v>
      </c>
      <c r="P189">
        <v>0</v>
      </c>
      <c r="Q189">
        <v>0</v>
      </c>
      <c r="R189" t="s">
        <v>132</v>
      </c>
      <c r="S189">
        <v>1</v>
      </c>
      <c r="T189">
        <v>1</v>
      </c>
      <c r="U189">
        <v>0</v>
      </c>
      <c r="V189" t="s">
        <v>66</v>
      </c>
      <c r="W189">
        <v>0</v>
      </c>
      <c r="Z189">
        <v>0</v>
      </c>
      <c r="AA189">
        <v>0</v>
      </c>
    </row>
    <row r="190" spans="1:27" ht="15">
      <c r="A190" t="s">
        <v>294</v>
      </c>
      <c r="B190" t="s">
        <v>261</v>
      </c>
      <c r="C190" t="s">
        <v>262</v>
      </c>
      <c r="D190">
        <v>0</v>
      </c>
      <c r="E190" t="s">
        <v>112</v>
      </c>
      <c r="F190" t="s">
        <v>113</v>
      </c>
      <c r="G190" t="s">
        <v>53</v>
      </c>
      <c r="H190" t="s">
        <v>45</v>
      </c>
      <c r="I190" t="s">
        <v>107</v>
      </c>
      <c r="J190">
        <v>36</v>
      </c>
      <c r="K190">
        <v>0.0325</v>
      </c>
      <c r="L190" t="s">
        <v>32</v>
      </c>
      <c r="N190">
        <v>0</v>
      </c>
      <c r="O190">
        <v>0</v>
      </c>
      <c r="P190">
        <v>0</v>
      </c>
      <c r="Q190">
        <v>0</v>
      </c>
      <c r="R190" t="s">
        <v>132</v>
      </c>
      <c r="S190">
        <v>1</v>
      </c>
      <c r="T190">
        <v>1</v>
      </c>
      <c r="U190">
        <v>0</v>
      </c>
      <c r="V190" t="s">
        <v>66</v>
      </c>
      <c r="W190">
        <v>0</v>
      </c>
      <c r="Z190">
        <v>0</v>
      </c>
      <c r="AA190">
        <v>0</v>
      </c>
    </row>
    <row r="191" spans="1:27" ht="15">
      <c r="A191" t="s">
        <v>295</v>
      </c>
      <c r="B191" t="s">
        <v>261</v>
      </c>
      <c r="C191" t="s">
        <v>262</v>
      </c>
      <c r="D191">
        <v>0</v>
      </c>
      <c r="E191" t="s">
        <v>114</v>
      </c>
      <c r="F191" t="s">
        <v>115</v>
      </c>
      <c r="G191" t="s">
        <v>53</v>
      </c>
      <c r="H191" t="s">
        <v>116</v>
      </c>
      <c r="I191" t="s">
        <v>117</v>
      </c>
      <c r="J191">
        <v>37</v>
      </c>
      <c r="K191">
        <v>0.0433</v>
      </c>
      <c r="L191" t="s">
        <v>32</v>
      </c>
      <c r="N191">
        <v>0</v>
      </c>
      <c r="O191">
        <v>0</v>
      </c>
      <c r="P191">
        <v>0</v>
      </c>
      <c r="Q191">
        <v>0</v>
      </c>
      <c r="R191" t="s">
        <v>132</v>
      </c>
      <c r="S191">
        <v>1</v>
      </c>
      <c r="T191">
        <v>1</v>
      </c>
      <c r="U191">
        <v>0</v>
      </c>
      <c r="V191" t="s">
        <v>66</v>
      </c>
      <c r="W191">
        <v>0</v>
      </c>
      <c r="Z191">
        <v>0</v>
      </c>
      <c r="AA191">
        <v>0</v>
      </c>
    </row>
    <row r="192" spans="1:27" ht="15">
      <c r="A192" t="s">
        <v>296</v>
      </c>
      <c r="B192" t="s">
        <v>261</v>
      </c>
      <c r="C192" t="s">
        <v>262</v>
      </c>
      <c r="D192">
        <v>0</v>
      </c>
      <c r="E192" t="s">
        <v>118</v>
      </c>
      <c r="F192" t="s">
        <v>119</v>
      </c>
      <c r="G192" t="s">
        <v>53</v>
      </c>
      <c r="H192" t="s">
        <v>116</v>
      </c>
      <c r="I192" t="s">
        <v>117</v>
      </c>
      <c r="J192">
        <v>38</v>
      </c>
      <c r="K192">
        <v>0.0433</v>
      </c>
      <c r="L192" t="s">
        <v>32</v>
      </c>
      <c r="M192" t="s">
        <v>33</v>
      </c>
      <c r="N192">
        <v>0</v>
      </c>
      <c r="O192">
        <v>0</v>
      </c>
      <c r="P192">
        <v>0</v>
      </c>
      <c r="Q192">
        <v>0</v>
      </c>
      <c r="R192" t="s">
        <v>132</v>
      </c>
      <c r="S192">
        <v>1</v>
      </c>
      <c r="T192">
        <v>1</v>
      </c>
      <c r="U192">
        <v>0</v>
      </c>
      <c r="V192" t="s">
        <v>66</v>
      </c>
      <c r="W192">
        <v>0</v>
      </c>
      <c r="Y192" t="s">
        <v>33</v>
      </c>
      <c r="Z192">
        <v>50</v>
      </c>
      <c r="AA192">
        <v>0</v>
      </c>
    </row>
    <row r="193" spans="1:27" ht="15">
      <c r="A193" t="s">
        <v>297</v>
      </c>
      <c r="B193" t="s">
        <v>261</v>
      </c>
      <c r="C193" t="s">
        <v>262</v>
      </c>
      <c r="D193">
        <v>0</v>
      </c>
      <c r="E193" t="s">
        <v>120</v>
      </c>
      <c r="F193" t="s">
        <v>121</v>
      </c>
      <c r="G193" t="s">
        <v>53</v>
      </c>
      <c r="H193" t="s">
        <v>116</v>
      </c>
      <c r="I193" t="s">
        <v>117</v>
      </c>
      <c r="J193">
        <v>39</v>
      </c>
      <c r="K193">
        <v>0.0433</v>
      </c>
      <c r="L193" t="s">
        <v>32</v>
      </c>
      <c r="M193" t="s">
        <v>33</v>
      </c>
      <c r="N193">
        <v>0</v>
      </c>
      <c r="O193">
        <v>0</v>
      </c>
      <c r="P193">
        <v>0</v>
      </c>
      <c r="Q193">
        <v>0</v>
      </c>
      <c r="R193" t="s">
        <v>132</v>
      </c>
      <c r="S193">
        <v>1</v>
      </c>
      <c r="T193">
        <v>1</v>
      </c>
      <c r="U193">
        <v>0</v>
      </c>
      <c r="V193" t="s">
        <v>66</v>
      </c>
      <c r="W193">
        <v>0</v>
      </c>
      <c r="Y193" t="s">
        <v>33</v>
      </c>
      <c r="Z193">
        <v>50</v>
      </c>
      <c r="AA193">
        <v>0</v>
      </c>
    </row>
    <row r="194" spans="1:27" ht="15">
      <c r="A194" t="s">
        <v>298</v>
      </c>
      <c r="B194" t="s">
        <v>261</v>
      </c>
      <c r="C194" t="s">
        <v>262</v>
      </c>
      <c r="D194">
        <v>2.219778</v>
      </c>
      <c r="E194" t="s">
        <v>122</v>
      </c>
      <c r="F194" t="s">
        <v>123</v>
      </c>
      <c r="G194" t="s">
        <v>124</v>
      </c>
      <c r="I194" t="s">
        <v>125</v>
      </c>
      <c r="J194">
        <v>1</v>
      </c>
      <c r="K194">
        <v>0.0333</v>
      </c>
      <c r="L194" t="s">
        <v>32</v>
      </c>
      <c r="M194" t="s">
        <v>126</v>
      </c>
      <c r="N194">
        <v>66.66</v>
      </c>
      <c r="O194">
        <v>66.66</v>
      </c>
      <c r="P194">
        <v>0</v>
      </c>
      <c r="Q194">
        <v>0</v>
      </c>
      <c r="R194" t="s">
        <v>132</v>
      </c>
      <c r="S194">
        <v>1</v>
      </c>
      <c r="T194">
        <v>1</v>
      </c>
      <c r="U194">
        <v>0</v>
      </c>
      <c r="W194">
        <v>0</v>
      </c>
      <c r="X194">
        <v>66.66</v>
      </c>
      <c r="Z194">
        <v>0</v>
      </c>
      <c r="AA194">
        <v>66.66</v>
      </c>
    </row>
    <row r="195" spans="1:27" ht="15">
      <c r="A195" t="s">
        <v>299</v>
      </c>
      <c r="B195" t="s">
        <v>261</v>
      </c>
      <c r="C195" t="s">
        <v>262</v>
      </c>
      <c r="D195">
        <v>1.0323</v>
      </c>
      <c r="E195" t="s">
        <v>127</v>
      </c>
      <c r="F195" t="s">
        <v>128</v>
      </c>
      <c r="G195" t="s">
        <v>124</v>
      </c>
      <c r="I195" t="s">
        <v>125</v>
      </c>
      <c r="J195">
        <v>2</v>
      </c>
      <c r="K195">
        <v>0.0333</v>
      </c>
      <c r="L195" t="s">
        <v>32</v>
      </c>
      <c r="M195" t="s">
        <v>126</v>
      </c>
      <c r="N195">
        <v>31</v>
      </c>
      <c r="O195">
        <v>31</v>
      </c>
      <c r="P195">
        <v>0</v>
      </c>
      <c r="Q195">
        <v>0</v>
      </c>
      <c r="R195" t="s">
        <v>132</v>
      </c>
      <c r="S195">
        <v>1</v>
      </c>
      <c r="T195">
        <v>1</v>
      </c>
      <c r="U195">
        <v>0</v>
      </c>
      <c r="W195">
        <v>0</v>
      </c>
      <c r="X195">
        <v>31</v>
      </c>
      <c r="Z195">
        <v>0</v>
      </c>
      <c r="AA195">
        <v>31</v>
      </c>
    </row>
    <row r="196" spans="1:27" ht="15">
      <c r="A196" t="s">
        <v>300</v>
      </c>
      <c r="B196" t="s">
        <v>261</v>
      </c>
      <c r="C196" t="s">
        <v>262</v>
      </c>
      <c r="D196">
        <v>2.219778</v>
      </c>
      <c r="E196" t="s">
        <v>129</v>
      </c>
      <c r="F196" t="s">
        <v>130</v>
      </c>
      <c r="G196" t="s">
        <v>124</v>
      </c>
      <c r="I196" t="s">
        <v>125</v>
      </c>
      <c r="J196">
        <v>3</v>
      </c>
      <c r="K196">
        <v>0.0333</v>
      </c>
      <c r="L196" t="s">
        <v>32</v>
      </c>
      <c r="M196" t="s">
        <v>126</v>
      </c>
      <c r="N196">
        <v>66.66</v>
      </c>
      <c r="O196">
        <v>66.66</v>
      </c>
      <c r="P196">
        <v>0</v>
      </c>
      <c r="Q196">
        <v>0</v>
      </c>
      <c r="R196" t="s">
        <v>132</v>
      </c>
      <c r="S196">
        <v>1</v>
      </c>
      <c r="T196">
        <v>1</v>
      </c>
      <c r="U196">
        <v>0</v>
      </c>
      <c r="W196">
        <v>0</v>
      </c>
      <c r="X196">
        <v>66.66</v>
      </c>
      <c r="Z196">
        <v>0</v>
      </c>
      <c r="AA196">
        <v>66.66</v>
      </c>
    </row>
    <row r="197" spans="1:27" ht="15">
      <c r="A197" t="s">
        <v>219</v>
      </c>
      <c r="B197" t="s">
        <v>220</v>
      </c>
      <c r="C197" t="s">
        <v>221</v>
      </c>
      <c r="D197">
        <v>2.5</v>
      </c>
      <c r="E197" t="s">
        <v>27</v>
      </c>
      <c r="F197" t="s">
        <v>28</v>
      </c>
      <c r="G197" t="s">
        <v>29</v>
      </c>
      <c r="H197" t="s">
        <v>30</v>
      </c>
      <c r="I197" t="s">
        <v>31</v>
      </c>
      <c r="J197">
        <v>4</v>
      </c>
      <c r="K197">
        <v>0.025</v>
      </c>
      <c r="L197" t="s">
        <v>131</v>
      </c>
      <c r="M197" t="s">
        <v>131</v>
      </c>
      <c r="N197">
        <v>50</v>
      </c>
      <c r="O197">
        <v>100</v>
      </c>
      <c r="P197">
        <v>100</v>
      </c>
      <c r="Q197">
        <v>50</v>
      </c>
      <c r="R197" t="s">
        <v>132</v>
      </c>
      <c r="S197">
        <v>1</v>
      </c>
      <c r="T197">
        <v>1</v>
      </c>
      <c r="U197">
        <v>50</v>
      </c>
      <c r="AA197">
        <v>0</v>
      </c>
    </row>
    <row r="198" spans="1:27" ht="15">
      <c r="A198" t="s">
        <v>222</v>
      </c>
      <c r="B198" t="s">
        <v>220</v>
      </c>
      <c r="C198" t="s">
        <v>221</v>
      </c>
      <c r="D198">
        <v>2.5</v>
      </c>
      <c r="E198" t="s">
        <v>35</v>
      </c>
      <c r="F198" t="s">
        <v>36</v>
      </c>
      <c r="G198" t="s">
        <v>29</v>
      </c>
      <c r="H198" t="s">
        <v>30</v>
      </c>
      <c r="I198" t="s">
        <v>31</v>
      </c>
      <c r="J198">
        <v>5</v>
      </c>
      <c r="K198">
        <v>0.025</v>
      </c>
      <c r="L198" t="s">
        <v>131</v>
      </c>
      <c r="M198" t="s">
        <v>131</v>
      </c>
      <c r="N198">
        <v>50</v>
      </c>
      <c r="O198">
        <v>100</v>
      </c>
      <c r="P198">
        <v>100</v>
      </c>
      <c r="Q198">
        <v>50</v>
      </c>
      <c r="R198" t="s">
        <v>132</v>
      </c>
      <c r="S198">
        <v>1</v>
      </c>
      <c r="T198">
        <v>1</v>
      </c>
      <c r="U198">
        <v>50</v>
      </c>
      <c r="AA198">
        <v>0</v>
      </c>
    </row>
    <row r="199" spans="1:27" ht="15">
      <c r="A199" t="s">
        <v>223</v>
      </c>
      <c r="B199" t="s">
        <v>220</v>
      </c>
      <c r="C199" t="s">
        <v>221</v>
      </c>
      <c r="D199">
        <v>2.5</v>
      </c>
      <c r="E199" t="s">
        <v>37</v>
      </c>
      <c r="F199" t="s">
        <v>38</v>
      </c>
      <c r="G199" t="s">
        <v>29</v>
      </c>
      <c r="H199" t="s">
        <v>30</v>
      </c>
      <c r="I199" t="s">
        <v>31</v>
      </c>
      <c r="J199">
        <v>6</v>
      </c>
      <c r="K199">
        <v>0.025</v>
      </c>
      <c r="L199" t="s">
        <v>131</v>
      </c>
      <c r="M199" t="s">
        <v>131</v>
      </c>
      <c r="N199">
        <v>50</v>
      </c>
      <c r="O199">
        <v>100</v>
      </c>
      <c r="P199">
        <v>100</v>
      </c>
      <c r="Q199">
        <v>50</v>
      </c>
      <c r="R199" t="s">
        <v>132</v>
      </c>
      <c r="S199">
        <v>1</v>
      </c>
      <c r="T199">
        <v>1</v>
      </c>
      <c r="U199">
        <v>50</v>
      </c>
      <c r="AA199">
        <v>0</v>
      </c>
    </row>
    <row r="200" spans="1:27" ht="15">
      <c r="A200" t="s">
        <v>224</v>
      </c>
      <c r="B200" t="s">
        <v>220</v>
      </c>
      <c r="C200" t="s">
        <v>221</v>
      </c>
      <c r="D200">
        <v>2.5</v>
      </c>
      <c r="E200" t="s">
        <v>39</v>
      </c>
      <c r="F200" t="s">
        <v>40</v>
      </c>
      <c r="G200" t="s">
        <v>29</v>
      </c>
      <c r="H200" t="s">
        <v>30</v>
      </c>
      <c r="I200" t="s">
        <v>31</v>
      </c>
      <c r="J200">
        <v>7</v>
      </c>
      <c r="K200">
        <v>0.025</v>
      </c>
      <c r="L200" t="s">
        <v>131</v>
      </c>
      <c r="M200" t="s">
        <v>131</v>
      </c>
      <c r="N200">
        <v>50</v>
      </c>
      <c r="O200">
        <v>100</v>
      </c>
      <c r="P200">
        <v>100</v>
      </c>
      <c r="Q200">
        <v>50</v>
      </c>
      <c r="R200" t="s">
        <v>132</v>
      </c>
      <c r="S200">
        <v>1</v>
      </c>
      <c r="T200">
        <v>1</v>
      </c>
      <c r="U200">
        <v>50</v>
      </c>
      <c r="AA200">
        <v>0</v>
      </c>
    </row>
    <row r="201" spans="1:27" ht="15">
      <c r="A201" t="s">
        <v>225</v>
      </c>
      <c r="B201" t="s">
        <v>220</v>
      </c>
      <c r="C201" t="s">
        <v>221</v>
      </c>
      <c r="D201">
        <v>2.5</v>
      </c>
      <c r="E201" t="s">
        <v>41</v>
      </c>
      <c r="F201" t="s">
        <v>42</v>
      </c>
      <c r="G201" t="s">
        <v>29</v>
      </c>
      <c r="H201" t="s">
        <v>135</v>
      </c>
      <c r="I201" t="s">
        <v>136</v>
      </c>
      <c r="J201">
        <v>8</v>
      </c>
      <c r="K201">
        <v>0.025</v>
      </c>
      <c r="L201" t="s">
        <v>131</v>
      </c>
      <c r="M201" t="s">
        <v>131</v>
      </c>
      <c r="N201">
        <v>50</v>
      </c>
      <c r="O201">
        <v>100</v>
      </c>
      <c r="P201">
        <v>100</v>
      </c>
      <c r="Q201">
        <v>50</v>
      </c>
      <c r="R201" t="s">
        <v>132</v>
      </c>
      <c r="S201">
        <v>1</v>
      </c>
      <c r="T201">
        <v>1</v>
      </c>
      <c r="U201">
        <v>50</v>
      </c>
      <c r="AA201">
        <v>0</v>
      </c>
    </row>
    <row r="202" spans="1:27" ht="15">
      <c r="A202" t="s">
        <v>226</v>
      </c>
      <c r="B202" t="s">
        <v>220</v>
      </c>
      <c r="C202" t="s">
        <v>221</v>
      </c>
      <c r="D202">
        <v>2.78</v>
      </c>
      <c r="E202" t="s">
        <v>43</v>
      </c>
      <c r="F202" t="s">
        <v>44</v>
      </c>
      <c r="G202" t="s">
        <v>29</v>
      </c>
      <c r="H202" t="s">
        <v>133</v>
      </c>
      <c r="I202" t="s">
        <v>134</v>
      </c>
      <c r="J202">
        <v>9</v>
      </c>
      <c r="K202">
        <v>0.0417</v>
      </c>
      <c r="L202" t="s">
        <v>131</v>
      </c>
      <c r="M202" t="s">
        <v>131</v>
      </c>
      <c r="N202">
        <v>50</v>
      </c>
      <c r="O202">
        <v>66.6666666667</v>
      </c>
      <c r="P202">
        <v>33.3333333333</v>
      </c>
      <c r="Q202">
        <v>16.6666666667</v>
      </c>
      <c r="R202" t="s">
        <v>132</v>
      </c>
      <c r="S202">
        <v>1</v>
      </c>
      <c r="T202">
        <v>1</v>
      </c>
      <c r="U202">
        <v>16.6666666667</v>
      </c>
      <c r="AA202">
        <v>0</v>
      </c>
    </row>
    <row r="203" spans="1:27" ht="15">
      <c r="A203" t="s">
        <v>227</v>
      </c>
      <c r="B203" t="s">
        <v>220</v>
      </c>
      <c r="C203" t="s">
        <v>221</v>
      </c>
      <c r="D203">
        <v>2.78</v>
      </c>
      <c r="E203" t="s">
        <v>47</v>
      </c>
      <c r="F203" t="s">
        <v>48</v>
      </c>
      <c r="G203" t="s">
        <v>29</v>
      </c>
      <c r="H203" t="s">
        <v>133</v>
      </c>
      <c r="I203" t="s">
        <v>134</v>
      </c>
      <c r="J203">
        <v>10</v>
      </c>
      <c r="K203">
        <v>0.0417</v>
      </c>
      <c r="L203" t="s">
        <v>131</v>
      </c>
      <c r="M203" t="s">
        <v>131</v>
      </c>
      <c r="N203">
        <v>50</v>
      </c>
      <c r="O203">
        <v>66.6666666667</v>
      </c>
      <c r="P203">
        <v>33.3333333333</v>
      </c>
      <c r="Q203">
        <v>16.6666666667</v>
      </c>
      <c r="R203" t="s">
        <v>132</v>
      </c>
      <c r="S203">
        <v>1</v>
      </c>
      <c r="T203">
        <v>1</v>
      </c>
      <c r="U203">
        <v>16.6666666667</v>
      </c>
      <c r="AA203">
        <v>0</v>
      </c>
    </row>
    <row r="204" spans="1:27" ht="15">
      <c r="A204" t="s">
        <v>228</v>
      </c>
      <c r="B204" t="s">
        <v>220</v>
      </c>
      <c r="C204" t="s">
        <v>221</v>
      </c>
      <c r="D204">
        <v>4.17</v>
      </c>
      <c r="E204" t="s">
        <v>49</v>
      </c>
      <c r="F204" t="s">
        <v>50</v>
      </c>
      <c r="G204" t="s">
        <v>29</v>
      </c>
      <c r="H204" t="s">
        <v>45</v>
      </c>
      <c r="I204" t="s">
        <v>46</v>
      </c>
      <c r="J204">
        <v>11</v>
      </c>
      <c r="K204">
        <v>0.0417</v>
      </c>
      <c r="L204" t="s">
        <v>131</v>
      </c>
      <c r="M204" t="s">
        <v>131</v>
      </c>
      <c r="N204">
        <v>50</v>
      </c>
      <c r="O204">
        <v>100</v>
      </c>
      <c r="P204">
        <v>100</v>
      </c>
      <c r="Q204">
        <v>50</v>
      </c>
      <c r="R204" t="s">
        <v>132</v>
      </c>
      <c r="S204">
        <v>1</v>
      </c>
      <c r="T204">
        <v>1</v>
      </c>
      <c r="U204">
        <v>50</v>
      </c>
      <c r="AA204">
        <v>0</v>
      </c>
    </row>
    <row r="205" spans="1:27" ht="15">
      <c r="A205" t="s">
        <v>229</v>
      </c>
      <c r="B205" t="s">
        <v>220</v>
      </c>
      <c r="C205" t="s">
        <v>221</v>
      </c>
      <c r="D205">
        <v>1.63</v>
      </c>
      <c r="E205" t="s">
        <v>51</v>
      </c>
      <c r="F205" t="s">
        <v>52</v>
      </c>
      <c r="G205" t="s">
        <v>53</v>
      </c>
      <c r="H205" t="s">
        <v>54</v>
      </c>
      <c r="I205" t="s">
        <v>55</v>
      </c>
      <c r="J205">
        <v>12</v>
      </c>
      <c r="K205">
        <v>0.0163</v>
      </c>
      <c r="L205" t="s">
        <v>131</v>
      </c>
      <c r="M205" t="s">
        <v>131</v>
      </c>
      <c r="N205">
        <v>50</v>
      </c>
      <c r="O205">
        <v>100</v>
      </c>
      <c r="P205">
        <v>100</v>
      </c>
      <c r="Q205">
        <v>50</v>
      </c>
      <c r="R205" t="s">
        <v>132</v>
      </c>
      <c r="S205">
        <v>1</v>
      </c>
      <c r="T205">
        <v>1</v>
      </c>
      <c r="U205">
        <v>50</v>
      </c>
      <c r="AA205">
        <v>0</v>
      </c>
    </row>
    <row r="206" spans="1:27" ht="15">
      <c r="A206" t="s">
        <v>230</v>
      </c>
      <c r="B206" t="s">
        <v>220</v>
      </c>
      <c r="C206" t="s">
        <v>221</v>
      </c>
      <c r="D206">
        <v>1.63</v>
      </c>
      <c r="E206" t="s">
        <v>57</v>
      </c>
      <c r="F206" t="s">
        <v>58</v>
      </c>
      <c r="G206" t="s">
        <v>53</v>
      </c>
      <c r="H206" t="s">
        <v>54</v>
      </c>
      <c r="I206" t="s">
        <v>55</v>
      </c>
      <c r="J206">
        <v>13</v>
      </c>
      <c r="K206">
        <v>0.0163</v>
      </c>
      <c r="L206" t="s">
        <v>131</v>
      </c>
      <c r="M206" t="s">
        <v>131</v>
      </c>
      <c r="N206">
        <v>50</v>
      </c>
      <c r="O206">
        <v>100</v>
      </c>
      <c r="P206">
        <v>100</v>
      </c>
      <c r="Q206">
        <v>50</v>
      </c>
      <c r="R206" t="s">
        <v>132</v>
      </c>
      <c r="S206">
        <v>1</v>
      </c>
      <c r="T206">
        <v>1</v>
      </c>
      <c r="U206">
        <v>50</v>
      </c>
      <c r="AA206">
        <v>0</v>
      </c>
    </row>
    <row r="207" spans="1:27" ht="15">
      <c r="A207" t="s">
        <v>231</v>
      </c>
      <c r="B207" t="s">
        <v>220</v>
      </c>
      <c r="C207" t="s">
        <v>221</v>
      </c>
      <c r="D207">
        <v>1.61251365358894</v>
      </c>
      <c r="E207" t="s">
        <v>59</v>
      </c>
      <c r="F207" t="s">
        <v>60</v>
      </c>
      <c r="G207" t="s">
        <v>53</v>
      </c>
      <c r="H207" t="s">
        <v>54</v>
      </c>
      <c r="I207" t="s">
        <v>55</v>
      </c>
      <c r="J207">
        <v>14</v>
      </c>
      <c r="K207">
        <v>0.0163</v>
      </c>
      <c r="L207" t="s">
        <v>131</v>
      </c>
      <c r="M207" t="s">
        <v>131</v>
      </c>
      <c r="N207">
        <v>50</v>
      </c>
      <c r="O207">
        <v>98.9272180116</v>
      </c>
      <c r="P207">
        <v>97.8544360232</v>
      </c>
      <c r="Q207">
        <v>48.9272180116</v>
      </c>
      <c r="R207" t="s">
        <v>132</v>
      </c>
      <c r="S207">
        <v>1</v>
      </c>
      <c r="T207">
        <v>1</v>
      </c>
      <c r="U207">
        <v>48.9272180116</v>
      </c>
      <c r="AA207">
        <v>0</v>
      </c>
    </row>
    <row r="208" spans="1:27" ht="15">
      <c r="A208" t="s">
        <v>232</v>
      </c>
      <c r="B208" t="s">
        <v>220</v>
      </c>
      <c r="C208" t="s">
        <v>221</v>
      </c>
      <c r="D208">
        <v>1.46980689924208</v>
      </c>
      <c r="E208" t="s">
        <v>62</v>
      </c>
      <c r="F208" t="s">
        <v>63</v>
      </c>
      <c r="G208" t="s">
        <v>53</v>
      </c>
      <c r="H208" t="s">
        <v>54</v>
      </c>
      <c r="I208" t="s">
        <v>55</v>
      </c>
      <c r="J208">
        <v>15</v>
      </c>
      <c r="K208">
        <v>0.0163</v>
      </c>
      <c r="L208" t="s">
        <v>131</v>
      </c>
      <c r="M208" t="s">
        <v>131</v>
      </c>
      <c r="N208">
        <v>50</v>
      </c>
      <c r="O208">
        <v>90.1722024075</v>
      </c>
      <c r="P208">
        <v>80.344404815</v>
      </c>
      <c r="Q208">
        <v>40.1722024075</v>
      </c>
      <c r="R208" t="s">
        <v>132</v>
      </c>
      <c r="S208">
        <v>1</v>
      </c>
      <c r="T208">
        <v>1</v>
      </c>
      <c r="U208">
        <v>40.1722024075</v>
      </c>
      <c r="AA208">
        <v>0</v>
      </c>
    </row>
    <row r="209" spans="1:27" ht="15">
      <c r="A209" t="s">
        <v>233</v>
      </c>
      <c r="B209" t="s">
        <v>220</v>
      </c>
      <c r="C209" t="s">
        <v>221</v>
      </c>
      <c r="D209">
        <v>1.5408423428444</v>
      </c>
      <c r="E209" t="s">
        <v>64</v>
      </c>
      <c r="F209" t="s">
        <v>65</v>
      </c>
      <c r="G209" t="s">
        <v>53</v>
      </c>
      <c r="H209" t="s">
        <v>54</v>
      </c>
      <c r="I209" t="s">
        <v>55</v>
      </c>
      <c r="J209">
        <v>16</v>
      </c>
      <c r="K209">
        <v>0.0163</v>
      </c>
      <c r="L209" t="s">
        <v>131</v>
      </c>
      <c r="M209" t="s">
        <v>131</v>
      </c>
      <c r="N209">
        <v>50</v>
      </c>
      <c r="O209">
        <v>94.5302050825</v>
      </c>
      <c r="P209">
        <v>89.060410165</v>
      </c>
      <c r="Q209">
        <v>44.5302050825</v>
      </c>
      <c r="R209" t="s">
        <v>132</v>
      </c>
      <c r="S209">
        <v>1</v>
      </c>
      <c r="T209">
        <v>1</v>
      </c>
      <c r="U209">
        <v>44.5302050825</v>
      </c>
      <c r="AA209">
        <v>0</v>
      </c>
    </row>
    <row r="210" spans="1:27" ht="15">
      <c r="A210" t="s">
        <v>235</v>
      </c>
      <c r="B210" t="s">
        <v>220</v>
      </c>
      <c r="C210" t="s">
        <v>221</v>
      </c>
      <c r="D210">
        <v>1.3392043301382</v>
      </c>
      <c r="E210" t="s">
        <v>70</v>
      </c>
      <c r="F210" t="s">
        <v>71</v>
      </c>
      <c r="G210" t="s">
        <v>53</v>
      </c>
      <c r="H210" t="s">
        <v>54</v>
      </c>
      <c r="I210" t="s">
        <v>55</v>
      </c>
      <c r="J210">
        <v>18</v>
      </c>
      <c r="K210">
        <v>0.0163</v>
      </c>
      <c r="L210" t="s">
        <v>131</v>
      </c>
      <c r="M210" t="s">
        <v>131</v>
      </c>
      <c r="N210">
        <v>50</v>
      </c>
      <c r="O210">
        <v>82.1597748551</v>
      </c>
      <c r="P210">
        <v>64.3195497102</v>
      </c>
      <c r="Q210">
        <v>32.1597748551</v>
      </c>
      <c r="R210" t="s">
        <v>132</v>
      </c>
      <c r="S210">
        <v>1</v>
      </c>
      <c r="T210">
        <v>1</v>
      </c>
      <c r="U210">
        <v>32.1597748551</v>
      </c>
      <c r="AA210">
        <v>0</v>
      </c>
    </row>
    <row r="211" spans="1:27" ht="15">
      <c r="A211" t="s">
        <v>236</v>
      </c>
      <c r="B211" t="s">
        <v>220</v>
      </c>
      <c r="C211" t="s">
        <v>221</v>
      </c>
      <c r="D211">
        <v>1.63</v>
      </c>
      <c r="E211" t="s">
        <v>72</v>
      </c>
      <c r="F211" t="s">
        <v>73</v>
      </c>
      <c r="G211" t="s">
        <v>53</v>
      </c>
      <c r="H211" t="s">
        <v>54</v>
      </c>
      <c r="I211" t="s">
        <v>55</v>
      </c>
      <c r="J211">
        <v>19</v>
      </c>
      <c r="K211">
        <v>0.0163</v>
      </c>
      <c r="L211" t="s">
        <v>131</v>
      </c>
      <c r="M211" t="s">
        <v>131</v>
      </c>
      <c r="N211">
        <v>50</v>
      </c>
      <c r="O211">
        <v>100</v>
      </c>
      <c r="P211">
        <v>100</v>
      </c>
      <c r="Q211">
        <v>50</v>
      </c>
      <c r="R211" t="s">
        <v>132</v>
      </c>
      <c r="S211">
        <v>1</v>
      </c>
      <c r="T211">
        <v>1</v>
      </c>
      <c r="U211">
        <v>50</v>
      </c>
      <c r="AA211">
        <v>0</v>
      </c>
    </row>
    <row r="212" spans="1:27" ht="15">
      <c r="A212" t="s">
        <v>237</v>
      </c>
      <c r="B212" t="s">
        <v>220</v>
      </c>
      <c r="C212" t="s">
        <v>221</v>
      </c>
      <c r="D212">
        <v>1.85999999999999</v>
      </c>
      <c r="E212" t="s">
        <v>74</v>
      </c>
      <c r="F212" t="s">
        <v>75</v>
      </c>
      <c r="G212" t="s">
        <v>53</v>
      </c>
      <c r="H212" t="s">
        <v>76</v>
      </c>
      <c r="I212" t="s">
        <v>77</v>
      </c>
      <c r="J212">
        <v>20</v>
      </c>
      <c r="K212">
        <v>0.0186</v>
      </c>
      <c r="L212" t="s">
        <v>131</v>
      </c>
      <c r="M212" t="s">
        <v>131</v>
      </c>
      <c r="N212">
        <v>50</v>
      </c>
      <c r="O212">
        <v>100</v>
      </c>
      <c r="P212">
        <v>100</v>
      </c>
      <c r="Q212">
        <v>50</v>
      </c>
      <c r="R212" t="s">
        <v>132</v>
      </c>
      <c r="S212">
        <v>1</v>
      </c>
      <c r="T212">
        <v>1</v>
      </c>
      <c r="U212">
        <v>50</v>
      </c>
      <c r="AA212">
        <v>0</v>
      </c>
    </row>
    <row r="213" spans="1:27" ht="15">
      <c r="A213" t="s">
        <v>238</v>
      </c>
      <c r="B213" t="s">
        <v>220</v>
      </c>
      <c r="C213" t="s">
        <v>221</v>
      </c>
      <c r="D213">
        <v>1.85999999999999</v>
      </c>
      <c r="E213" t="s">
        <v>78</v>
      </c>
      <c r="F213" t="s">
        <v>79</v>
      </c>
      <c r="G213" t="s">
        <v>53</v>
      </c>
      <c r="H213" t="s">
        <v>76</v>
      </c>
      <c r="I213" t="s">
        <v>77</v>
      </c>
      <c r="J213">
        <v>21</v>
      </c>
      <c r="K213">
        <v>0.0186</v>
      </c>
      <c r="L213" t="s">
        <v>131</v>
      </c>
      <c r="M213" t="s">
        <v>131</v>
      </c>
      <c r="N213">
        <v>50</v>
      </c>
      <c r="O213">
        <v>100</v>
      </c>
      <c r="P213">
        <v>100</v>
      </c>
      <c r="Q213">
        <v>50</v>
      </c>
      <c r="R213" t="s">
        <v>132</v>
      </c>
      <c r="S213">
        <v>1</v>
      </c>
      <c r="T213">
        <v>1</v>
      </c>
      <c r="U213">
        <v>50</v>
      </c>
      <c r="AA213">
        <v>0</v>
      </c>
    </row>
    <row r="214" spans="1:27" ht="15">
      <c r="A214" t="s">
        <v>239</v>
      </c>
      <c r="B214" t="s">
        <v>220</v>
      </c>
      <c r="C214" t="s">
        <v>221</v>
      </c>
      <c r="D214">
        <v>1.85999999999999</v>
      </c>
      <c r="E214" t="s">
        <v>80</v>
      </c>
      <c r="F214" t="s">
        <v>81</v>
      </c>
      <c r="G214" t="s">
        <v>53</v>
      </c>
      <c r="H214" t="s">
        <v>76</v>
      </c>
      <c r="I214" t="s">
        <v>77</v>
      </c>
      <c r="J214">
        <v>22</v>
      </c>
      <c r="K214">
        <v>0.0186</v>
      </c>
      <c r="L214" t="s">
        <v>131</v>
      </c>
      <c r="M214" t="s">
        <v>131</v>
      </c>
      <c r="N214">
        <v>50</v>
      </c>
      <c r="O214">
        <v>100</v>
      </c>
      <c r="P214">
        <v>100</v>
      </c>
      <c r="Q214">
        <v>50</v>
      </c>
      <c r="R214" t="s">
        <v>132</v>
      </c>
      <c r="S214">
        <v>1</v>
      </c>
      <c r="T214">
        <v>1</v>
      </c>
      <c r="U214">
        <v>50</v>
      </c>
      <c r="AA214">
        <v>0</v>
      </c>
    </row>
    <row r="215" spans="1:27" ht="15">
      <c r="A215" t="s">
        <v>240</v>
      </c>
      <c r="B215" t="s">
        <v>220</v>
      </c>
      <c r="C215" t="s">
        <v>221</v>
      </c>
      <c r="D215">
        <v>1.85800472001716</v>
      </c>
      <c r="E215" t="s">
        <v>82</v>
      </c>
      <c r="F215" t="s">
        <v>83</v>
      </c>
      <c r="G215" t="s">
        <v>53</v>
      </c>
      <c r="H215" t="s">
        <v>76</v>
      </c>
      <c r="I215" t="s">
        <v>77</v>
      </c>
      <c r="J215">
        <v>23</v>
      </c>
      <c r="K215">
        <v>0.0186</v>
      </c>
      <c r="L215" t="s">
        <v>131</v>
      </c>
      <c r="M215" t="s">
        <v>131</v>
      </c>
      <c r="N215">
        <v>50</v>
      </c>
      <c r="O215">
        <v>99.8927268826</v>
      </c>
      <c r="P215">
        <v>99.7854537653</v>
      </c>
      <c r="Q215">
        <v>49.8927268826</v>
      </c>
      <c r="R215" t="s">
        <v>132</v>
      </c>
      <c r="S215">
        <v>1</v>
      </c>
      <c r="T215">
        <v>1</v>
      </c>
      <c r="U215">
        <v>49.8927268826</v>
      </c>
      <c r="AA215">
        <v>0</v>
      </c>
    </row>
    <row r="216" spans="1:27" ht="15">
      <c r="A216" t="s">
        <v>241</v>
      </c>
      <c r="B216" t="s">
        <v>220</v>
      </c>
      <c r="C216" t="s">
        <v>221</v>
      </c>
      <c r="D216">
        <v>1.55048372715113</v>
      </c>
      <c r="E216" t="s">
        <v>84</v>
      </c>
      <c r="F216" t="s">
        <v>85</v>
      </c>
      <c r="G216" t="s">
        <v>53</v>
      </c>
      <c r="H216" t="s">
        <v>76</v>
      </c>
      <c r="I216" t="s">
        <v>77</v>
      </c>
      <c r="J216">
        <v>24</v>
      </c>
      <c r="K216">
        <v>0.0186</v>
      </c>
      <c r="L216" t="s">
        <v>131</v>
      </c>
      <c r="M216" t="s">
        <v>131</v>
      </c>
      <c r="N216">
        <v>50</v>
      </c>
      <c r="O216">
        <v>83.3593401694</v>
      </c>
      <c r="P216">
        <v>66.7186803388</v>
      </c>
      <c r="Q216">
        <v>33.3593401694</v>
      </c>
      <c r="R216" t="s">
        <v>132</v>
      </c>
      <c r="S216">
        <v>1</v>
      </c>
      <c r="T216">
        <v>1</v>
      </c>
      <c r="U216">
        <v>33.3593401694</v>
      </c>
      <c r="AA216">
        <v>0</v>
      </c>
    </row>
    <row r="217" spans="1:27" ht="15">
      <c r="A217" t="s">
        <v>243</v>
      </c>
      <c r="B217" t="s">
        <v>220</v>
      </c>
      <c r="C217" t="s">
        <v>221</v>
      </c>
      <c r="D217">
        <v>1.85401416005149</v>
      </c>
      <c r="E217" t="s">
        <v>88</v>
      </c>
      <c r="F217" t="s">
        <v>89</v>
      </c>
      <c r="G217" t="s">
        <v>53</v>
      </c>
      <c r="H217" t="s">
        <v>76</v>
      </c>
      <c r="I217" t="s">
        <v>77</v>
      </c>
      <c r="J217">
        <v>26</v>
      </c>
      <c r="K217">
        <v>0.0186</v>
      </c>
      <c r="L217" t="s">
        <v>131</v>
      </c>
      <c r="M217" t="s">
        <v>131</v>
      </c>
      <c r="N217">
        <v>50</v>
      </c>
      <c r="O217">
        <v>99.6781806479</v>
      </c>
      <c r="P217">
        <v>99.3563612959</v>
      </c>
      <c r="Q217">
        <v>49.6781806479</v>
      </c>
      <c r="R217" t="s">
        <v>132</v>
      </c>
      <c r="S217">
        <v>1</v>
      </c>
      <c r="T217">
        <v>1</v>
      </c>
      <c r="U217">
        <v>49.6781806479</v>
      </c>
      <c r="AA217">
        <v>0</v>
      </c>
    </row>
    <row r="218" spans="1:27" ht="15">
      <c r="A218" t="s">
        <v>251</v>
      </c>
      <c r="B218" t="s">
        <v>220</v>
      </c>
      <c r="C218" t="s">
        <v>221</v>
      </c>
      <c r="D218">
        <v>3.04953336193949</v>
      </c>
      <c r="E218" t="s">
        <v>108</v>
      </c>
      <c r="F218" t="s">
        <v>109</v>
      </c>
      <c r="G218" t="s">
        <v>53</v>
      </c>
      <c r="H218" t="s">
        <v>45</v>
      </c>
      <c r="I218" t="s">
        <v>107</v>
      </c>
      <c r="J218">
        <v>34</v>
      </c>
      <c r="K218">
        <v>0.0325</v>
      </c>
      <c r="L218" t="s">
        <v>131</v>
      </c>
      <c r="M218" t="s">
        <v>131</v>
      </c>
      <c r="N218">
        <v>50</v>
      </c>
      <c r="O218">
        <v>93.831795752</v>
      </c>
      <c r="P218">
        <v>87.663591504</v>
      </c>
      <c r="Q218">
        <v>43.831795752</v>
      </c>
      <c r="R218" t="s">
        <v>132</v>
      </c>
      <c r="S218">
        <v>1</v>
      </c>
      <c r="T218">
        <v>1</v>
      </c>
      <c r="U218">
        <v>43.831795752</v>
      </c>
      <c r="AA218">
        <v>0</v>
      </c>
    </row>
    <row r="219" spans="1:27" ht="15">
      <c r="A219" t="s">
        <v>252</v>
      </c>
      <c r="B219" t="s">
        <v>220</v>
      </c>
      <c r="C219" t="s">
        <v>221</v>
      </c>
      <c r="D219">
        <v>3.14645462347135</v>
      </c>
      <c r="E219" t="s">
        <v>110</v>
      </c>
      <c r="F219" t="s">
        <v>111</v>
      </c>
      <c r="G219" t="s">
        <v>53</v>
      </c>
      <c r="H219" t="s">
        <v>45</v>
      </c>
      <c r="I219" t="s">
        <v>107</v>
      </c>
      <c r="J219">
        <v>35</v>
      </c>
      <c r="K219">
        <v>0.0325</v>
      </c>
      <c r="L219" t="s">
        <v>131</v>
      </c>
      <c r="M219" t="s">
        <v>131</v>
      </c>
      <c r="N219">
        <v>50</v>
      </c>
      <c r="O219">
        <v>96.8139884145</v>
      </c>
      <c r="P219">
        <v>93.627976829</v>
      </c>
      <c r="Q219">
        <v>46.8139884145</v>
      </c>
      <c r="R219" t="s">
        <v>132</v>
      </c>
      <c r="S219">
        <v>1</v>
      </c>
      <c r="T219">
        <v>1</v>
      </c>
      <c r="U219">
        <v>46.8139884145</v>
      </c>
      <c r="AA219">
        <v>0</v>
      </c>
    </row>
    <row r="220" spans="1:27" ht="15">
      <c r="A220" t="s">
        <v>256</v>
      </c>
      <c r="B220" t="s">
        <v>220</v>
      </c>
      <c r="C220" t="s">
        <v>221</v>
      </c>
      <c r="D220">
        <v>3.2475</v>
      </c>
      <c r="E220" t="s">
        <v>120</v>
      </c>
      <c r="F220" t="s">
        <v>121</v>
      </c>
      <c r="G220" t="s">
        <v>53</v>
      </c>
      <c r="H220" t="s">
        <v>116</v>
      </c>
      <c r="I220" t="s">
        <v>117</v>
      </c>
      <c r="J220">
        <v>39</v>
      </c>
      <c r="K220">
        <v>0.0433</v>
      </c>
      <c r="L220" t="s">
        <v>131</v>
      </c>
      <c r="M220" t="s">
        <v>131</v>
      </c>
      <c r="N220">
        <v>50</v>
      </c>
      <c r="O220">
        <v>75</v>
      </c>
      <c r="P220">
        <v>50</v>
      </c>
      <c r="Q220">
        <v>25</v>
      </c>
      <c r="R220" t="s">
        <v>132</v>
      </c>
      <c r="S220">
        <v>1</v>
      </c>
      <c r="T220">
        <v>1</v>
      </c>
      <c r="U220">
        <v>25</v>
      </c>
      <c r="AA220">
        <v>0</v>
      </c>
    </row>
    <row r="221" spans="1:27" ht="15">
      <c r="A221" t="s">
        <v>249</v>
      </c>
      <c r="B221" t="s">
        <v>220</v>
      </c>
      <c r="C221" t="s">
        <v>221</v>
      </c>
      <c r="D221">
        <v>1.085</v>
      </c>
      <c r="E221" t="s">
        <v>103</v>
      </c>
      <c r="F221" t="s">
        <v>104</v>
      </c>
      <c r="G221" t="s">
        <v>53</v>
      </c>
      <c r="H221" t="s">
        <v>93</v>
      </c>
      <c r="I221" t="s">
        <v>94</v>
      </c>
      <c r="J221">
        <v>32</v>
      </c>
      <c r="K221">
        <v>0.0217</v>
      </c>
      <c r="L221" t="s">
        <v>32</v>
      </c>
      <c r="M221" t="s">
        <v>33</v>
      </c>
      <c r="N221">
        <v>50</v>
      </c>
      <c r="O221">
        <v>50</v>
      </c>
      <c r="P221">
        <v>0</v>
      </c>
      <c r="Q221">
        <v>0</v>
      </c>
      <c r="R221" t="s">
        <v>132</v>
      </c>
      <c r="S221">
        <v>1</v>
      </c>
      <c r="T221">
        <v>1</v>
      </c>
      <c r="U221">
        <v>0</v>
      </c>
      <c r="V221" t="s">
        <v>34</v>
      </c>
      <c r="W221">
        <v>1</v>
      </c>
      <c r="Y221" t="s">
        <v>33</v>
      </c>
      <c r="Z221">
        <v>50</v>
      </c>
      <c r="AA221">
        <v>50</v>
      </c>
    </row>
    <row r="222" spans="1:27" ht="15">
      <c r="A222" t="s">
        <v>250</v>
      </c>
      <c r="B222" t="s">
        <v>220</v>
      </c>
      <c r="C222" t="s">
        <v>221</v>
      </c>
      <c r="D222">
        <v>0</v>
      </c>
      <c r="E222" t="s">
        <v>105</v>
      </c>
      <c r="F222" t="s">
        <v>106</v>
      </c>
      <c r="G222" t="s">
        <v>53</v>
      </c>
      <c r="H222" t="s">
        <v>45</v>
      </c>
      <c r="I222" t="s">
        <v>107</v>
      </c>
      <c r="J222">
        <v>33</v>
      </c>
      <c r="K222">
        <v>0.0325</v>
      </c>
      <c r="L222" t="s">
        <v>32</v>
      </c>
      <c r="N222">
        <v>0</v>
      </c>
      <c r="O222">
        <v>0</v>
      </c>
      <c r="P222">
        <v>0</v>
      </c>
      <c r="Q222">
        <v>0</v>
      </c>
      <c r="R222" t="s">
        <v>132</v>
      </c>
      <c r="S222">
        <v>1</v>
      </c>
      <c r="T222">
        <v>1</v>
      </c>
      <c r="U222">
        <v>0</v>
      </c>
      <c r="V222" t="s">
        <v>66</v>
      </c>
      <c r="W222">
        <v>0</v>
      </c>
      <c r="Z222">
        <v>0</v>
      </c>
      <c r="AA222">
        <v>0</v>
      </c>
    </row>
    <row r="223" spans="1:27" ht="15">
      <c r="A223" t="s">
        <v>253</v>
      </c>
      <c r="B223" t="s">
        <v>220</v>
      </c>
      <c r="C223" t="s">
        <v>221</v>
      </c>
      <c r="D223">
        <v>0</v>
      </c>
      <c r="E223" t="s">
        <v>112</v>
      </c>
      <c r="F223" t="s">
        <v>113</v>
      </c>
      <c r="G223" t="s">
        <v>53</v>
      </c>
      <c r="H223" t="s">
        <v>45</v>
      </c>
      <c r="I223" t="s">
        <v>107</v>
      </c>
      <c r="J223">
        <v>36</v>
      </c>
      <c r="K223">
        <v>0.0325</v>
      </c>
      <c r="L223" t="s">
        <v>32</v>
      </c>
      <c r="N223">
        <v>0</v>
      </c>
      <c r="O223">
        <v>0</v>
      </c>
      <c r="P223">
        <v>0</v>
      </c>
      <c r="Q223">
        <v>0</v>
      </c>
      <c r="R223" t="s">
        <v>132</v>
      </c>
      <c r="S223">
        <v>1</v>
      </c>
      <c r="T223">
        <v>1</v>
      </c>
      <c r="U223">
        <v>0</v>
      </c>
      <c r="V223" t="s">
        <v>66</v>
      </c>
      <c r="W223">
        <v>0</v>
      </c>
      <c r="Z223">
        <v>0</v>
      </c>
      <c r="AA223">
        <v>0</v>
      </c>
    </row>
    <row r="224" spans="1:27" ht="15">
      <c r="A224" t="s">
        <v>254</v>
      </c>
      <c r="B224" t="s">
        <v>220</v>
      </c>
      <c r="C224" t="s">
        <v>221</v>
      </c>
      <c r="D224">
        <v>0</v>
      </c>
      <c r="E224" t="s">
        <v>114</v>
      </c>
      <c r="F224" t="s">
        <v>115</v>
      </c>
      <c r="G224" t="s">
        <v>53</v>
      </c>
      <c r="H224" t="s">
        <v>116</v>
      </c>
      <c r="I224" t="s">
        <v>117</v>
      </c>
      <c r="J224">
        <v>37</v>
      </c>
      <c r="K224">
        <v>0.0433</v>
      </c>
      <c r="L224" t="s">
        <v>32</v>
      </c>
      <c r="M224" t="s">
        <v>56</v>
      </c>
      <c r="N224">
        <v>0</v>
      </c>
      <c r="O224">
        <v>0</v>
      </c>
      <c r="P224">
        <v>0</v>
      </c>
      <c r="Q224">
        <v>0</v>
      </c>
      <c r="R224" t="s">
        <v>132</v>
      </c>
      <c r="S224">
        <v>1</v>
      </c>
      <c r="T224">
        <v>1</v>
      </c>
      <c r="U224">
        <v>0</v>
      </c>
      <c r="V224" t="s">
        <v>69</v>
      </c>
      <c r="W224">
        <v>0</v>
      </c>
      <c r="Y224" t="s">
        <v>56</v>
      </c>
      <c r="Z224">
        <v>33.33</v>
      </c>
      <c r="AA224">
        <v>0</v>
      </c>
    </row>
    <row r="225" spans="1:27" ht="15">
      <c r="A225" t="s">
        <v>255</v>
      </c>
      <c r="B225" t="s">
        <v>220</v>
      </c>
      <c r="C225" t="s">
        <v>221</v>
      </c>
      <c r="D225">
        <v>0</v>
      </c>
      <c r="E225" t="s">
        <v>118</v>
      </c>
      <c r="F225" t="s">
        <v>119</v>
      </c>
      <c r="G225" t="s">
        <v>53</v>
      </c>
      <c r="H225" t="s">
        <v>116</v>
      </c>
      <c r="I225" t="s">
        <v>117</v>
      </c>
      <c r="J225">
        <v>38</v>
      </c>
      <c r="K225">
        <v>0.0433</v>
      </c>
      <c r="L225" t="s">
        <v>32</v>
      </c>
      <c r="M225" t="s">
        <v>33</v>
      </c>
      <c r="N225">
        <v>0</v>
      </c>
      <c r="O225">
        <v>0</v>
      </c>
      <c r="P225">
        <v>0</v>
      </c>
      <c r="Q225">
        <v>0</v>
      </c>
      <c r="R225" t="s">
        <v>132</v>
      </c>
      <c r="S225">
        <v>1</v>
      </c>
      <c r="T225">
        <v>1</v>
      </c>
      <c r="U225">
        <v>0</v>
      </c>
      <c r="V225" t="s">
        <v>69</v>
      </c>
      <c r="W225">
        <v>0</v>
      </c>
      <c r="Y225" t="s">
        <v>33</v>
      </c>
      <c r="Z225">
        <v>50</v>
      </c>
      <c r="AA225">
        <v>0</v>
      </c>
    </row>
    <row r="226" spans="1:27" ht="15">
      <c r="A226" t="s">
        <v>234</v>
      </c>
      <c r="B226" t="s">
        <v>220</v>
      </c>
      <c r="C226" t="s">
        <v>221</v>
      </c>
      <c r="D226">
        <v>0</v>
      </c>
      <c r="E226" t="s">
        <v>67</v>
      </c>
      <c r="F226" t="s">
        <v>68</v>
      </c>
      <c r="G226" t="s">
        <v>53</v>
      </c>
      <c r="H226" t="s">
        <v>54</v>
      </c>
      <c r="I226" t="s">
        <v>55</v>
      </c>
      <c r="J226">
        <v>17</v>
      </c>
      <c r="K226">
        <v>0.0163</v>
      </c>
      <c r="L226" t="s">
        <v>32</v>
      </c>
      <c r="M226" t="s">
        <v>56</v>
      </c>
      <c r="N226">
        <v>0</v>
      </c>
      <c r="O226">
        <v>0</v>
      </c>
      <c r="P226">
        <v>0</v>
      </c>
      <c r="Q226">
        <v>0</v>
      </c>
      <c r="R226" t="s">
        <v>132</v>
      </c>
      <c r="S226">
        <v>1</v>
      </c>
      <c r="T226">
        <v>1</v>
      </c>
      <c r="U226">
        <v>0</v>
      </c>
      <c r="V226" t="s">
        <v>66</v>
      </c>
      <c r="W226">
        <v>0</v>
      </c>
      <c r="Y226" t="s">
        <v>56</v>
      </c>
      <c r="Z226">
        <v>33.33</v>
      </c>
      <c r="AA226">
        <v>0</v>
      </c>
    </row>
    <row r="227" spans="1:27" ht="15">
      <c r="A227" t="s">
        <v>242</v>
      </c>
      <c r="B227" t="s">
        <v>220</v>
      </c>
      <c r="C227" t="s">
        <v>221</v>
      </c>
      <c r="D227">
        <v>0.619937999999999</v>
      </c>
      <c r="E227" t="s">
        <v>86</v>
      </c>
      <c r="F227" t="s">
        <v>87</v>
      </c>
      <c r="G227" t="s">
        <v>53</v>
      </c>
      <c r="H227" t="s">
        <v>76</v>
      </c>
      <c r="I227" t="s">
        <v>77</v>
      </c>
      <c r="J227">
        <v>25</v>
      </c>
      <c r="K227">
        <v>0.0186</v>
      </c>
      <c r="L227" t="s">
        <v>32</v>
      </c>
      <c r="M227" t="s">
        <v>56</v>
      </c>
      <c r="N227">
        <v>33.33</v>
      </c>
      <c r="O227">
        <v>33.33</v>
      </c>
      <c r="P227">
        <v>0</v>
      </c>
      <c r="Q227">
        <v>0</v>
      </c>
      <c r="R227" t="s">
        <v>132</v>
      </c>
      <c r="S227">
        <v>1</v>
      </c>
      <c r="T227">
        <v>1</v>
      </c>
      <c r="U227">
        <v>0</v>
      </c>
      <c r="V227" t="s">
        <v>34</v>
      </c>
      <c r="W227">
        <v>1</v>
      </c>
      <c r="Y227" t="s">
        <v>56</v>
      </c>
      <c r="Z227">
        <v>33.33</v>
      </c>
      <c r="AA227">
        <v>33.33</v>
      </c>
    </row>
    <row r="228" spans="1:27" ht="15">
      <c r="A228" t="s">
        <v>244</v>
      </c>
      <c r="B228" t="s">
        <v>220</v>
      </c>
      <c r="C228" t="s">
        <v>221</v>
      </c>
      <c r="D228">
        <v>0</v>
      </c>
      <c r="E228" t="s">
        <v>91</v>
      </c>
      <c r="F228" t="s">
        <v>92</v>
      </c>
      <c r="G228" t="s">
        <v>53</v>
      </c>
      <c r="H228" t="s">
        <v>93</v>
      </c>
      <c r="I228" t="s">
        <v>94</v>
      </c>
      <c r="J228">
        <v>27</v>
      </c>
      <c r="K228">
        <v>0.0217</v>
      </c>
      <c r="L228" t="s">
        <v>32</v>
      </c>
      <c r="M228" t="s">
        <v>33</v>
      </c>
      <c r="N228">
        <v>0</v>
      </c>
      <c r="O228">
        <v>0</v>
      </c>
      <c r="P228">
        <v>0</v>
      </c>
      <c r="Q228">
        <v>0</v>
      </c>
      <c r="R228" t="s">
        <v>132</v>
      </c>
      <c r="S228">
        <v>1</v>
      </c>
      <c r="T228">
        <v>1</v>
      </c>
      <c r="U228">
        <v>0</v>
      </c>
      <c r="V228" t="s">
        <v>69</v>
      </c>
      <c r="W228">
        <v>0</v>
      </c>
      <c r="Y228" t="s">
        <v>33</v>
      </c>
      <c r="Z228">
        <v>50</v>
      </c>
      <c r="AA228">
        <v>0</v>
      </c>
    </row>
    <row r="229" spans="1:27" ht="15">
      <c r="A229" t="s">
        <v>245</v>
      </c>
      <c r="B229" t="s">
        <v>220</v>
      </c>
      <c r="C229" t="s">
        <v>221</v>
      </c>
      <c r="D229">
        <v>1.085</v>
      </c>
      <c r="E229" t="s">
        <v>95</v>
      </c>
      <c r="F229" t="s">
        <v>96</v>
      </c>
      <c r="G229" t="s">
        <v>53</v>
      </c>
      <c r="H229" t="s">
        <v>93</v>
      </c>
      <c r="I229" t="s">
        <v>94</v>
      </c>
      <c r="J229">
        <v>28</v>
      </c>
      <c r="K229">
        <v>0.0217</v>
      </c>
      <c r="L229" t="s">
        <v>32</v>
      </c>
      <c r="M229" t="s">
        <v>33</v>
      </c>
      <c r="N229">
        <v>50</v>
      </c>
      <c r="O229">
        <v>50</v>
      </c>
      <c r="P229">
        <v>0</v>
      </c>
      <c r="Q229">
        <v>0</v>
      </c>
      <c r="R229" t="s">
        <v>132</v>
      </c>
      <c r="S229">
        <v>1</v>
      </c>
      <c r="T229">
        <v>1</v>
      </c>
      <c r="U229">
        <v>0</v>
      </c>
      <c r="V229" t="s">
        <v>34</v>
      </c>
      <c r="W229">
        <v>1</v>
      </c>
      <c r="Y229" t="s">
        <v>33</v>
      </c>
      <c r="Z229">
        <v>50</v>
      </c>
      <c r="AA229">
        <v>50</v>
      </c>
    </row>
    <row r="230" spans="1:27" ht="15">
      <c r="A230" t="s">
        <v>246</v>
      </c>
      <c r="B230" t="s">
        <v>220</v>
      </c>
      <c r="C230" t="s">
        <v>221</v>
      </c>
      <c r="D230">
        <v>0</v>
      </c>
      <c r="E230" t="s">
        <v>97</v>
      </c>
      <c r="F230" t="s">
        <v>98</v>
      </c>
      <c r="G230" t="s">
        <v>53</v>
      </c>
      <c r="H230" t="s">
        <v>93</v>
      </c>
      <c r="I230" t="s">
        <v>94</v>
      </c>
      <c r="J230">
        <v>29</v>
      </c>
      <c r="K230">
        <v>0.0217</v>
      </c>
      <c r="L230" t="s">
        <v>32</v>
      </c>
      <c r="M230" t="s">
        <v>33</v>
      </c>
      <c r="N230">
        <v>0</v>
      </c>
      <c r="O230">
        <v>0</v>
      </c>
      <c r="P230">
        <v>0</v>
      </c>
      <c r="Q230">
        <v>0</v>
      </c>
      <c r="R230" t="s">
        <v>132</v>
      </c>
      <c r="S230">
        <v>1</v>
      </c>
      <c r="T230">
        <v>1</v>
      </c>
      <c r="U230">
        <v>0</v>
      </c>
      <c r="V230" t="s">
        <v>69</v>
      </c>
      <c r="W230">
        <v>0</v>
      </c>
      <c r="Y230" t="s">
        <v>33</v>
      </c>
      <c r="Z230">
        <v>50</v>
      </c>
      <c r="AA230">
        <v>0</v>
      </c>
    </row>
    <row r="231" spans="1:27" ht="15">
      <c r="A231" t="s">
        <v>247</v>
      </c>
      <c r="B231" t="s">
        <v>220</v>
      </c>
      <c r="C231" t="s">
        <v>221</v>
      </c>
      <c r="D231">
        <v>0</v>
      </c>
      <c r="E231" t="s">
        <v>99</v>
      </c>
      <c r="F231" t="s">
        <v>100</v>
      </c>
      <c r="G231" t="s">
        <v>53</v>
      </c>
      <c r="H231" t="s">
        <v>93</v>
      </c>
      <c r="I231" t="s">
        <v>94</v>
      </c>
      <c r="J231">
        <v>30</v>
      </c>
      <c r="K231">
        <v>0.0217</v>
      </c>
      <c r="L231" t="s">
        <v>32</v>
      </c>
      <c r="M231" t="s">
        <v>33</v>
      </c>
      <c r="N231">
        <v>0</v>
      </c>
      <c r="O231">
        <v>0</v>
      </c>
      <c r="P231">
        <v>0</v>
      </c>
      <c r="Q231">
        <v>0</v>
      </c>
      <c r="R231" t="s">
        <v>132</v>
      </c>
      <c r="S231">
        <v>1</v>
      </c>
      <c r="T231">
        <v>1</v>
      </c>
      <c r="U231">
        <v>0</v>
      </c>
      <c r="V231" t="s">
        <v>66</v>
      </c>
      <c r="W231">
        <v>0</v>
      </c>
      <c r="Y231" t="s">
        <v>33</v>
      </c>
      <c r="Z231">
        <v>50</v>
      </c>
      <c r="AA231">
        <v>0</v>
      </c>
    </row>
    <row r="232" spans="1:27" ht="15">
      <c r="A232" t="s">
        <v>248</v>
      </c>
      <c r="B232" t="s">
        <v>220</v>
      </c>
      <c r="C232" t="s">
        <v>221</v>
      </c>
      <c r="D232">
        <v>1.085</v>
      </c>
      <c r="E232" t="s">
        <v>101</v>
      </c>
      <c r="F232" t="s">
        <v>102</v>
      </c>
      <c r="G232" t="s">
        <v>53</v>
      </c>
      <c r="H232" t="s">
        <v>93</v>
      </c>
      <c r="I232" t="s">
        <v>94</v>
      </c>
      <c r="J232">
        <v>31</v>
      </c>
      <c r="K232">
        <v>0.0217</v>
      </c>
      <c r="L232" t="s">
        <v>32</v>
      </c>
      <c r="M232" t="s">
        <v>33</v>
      </c>
      <c r="N232">
        <v>50</v>
      </c>
      <c r="O232">
        <v>50</v>
      </c>
      <c r="P232">
        <v>0</v>
      </c>
      <c r="Q232">
        <v>0</v>
      </c>
      <c r="R232" t="s">
        <v>132</v>
      </c>
      <c r="S232">
        <v>1</v>
      </c>
      <c r="T232">
        <v>1</v>
      </c>
      <c r="U232">
        <v>0</v>
      </c>
      <c r="V232" t="s">
        <v>34</v>
      </c>
      <c r="W232">
        <v>1</v>
      </c>
      <c r="Y232" t="s">
        <v>33</v>
      </c>
      <c r="Z232">
        <v>50</v>
      </c>
      <c r="AA232">
        <v>50</v>
      </c>
    </row>
    <row r="233" spans="1:27" ht="15">
      <c r="A233" t="s">
        <v>257</v>
      </c>
      <c r="B233" t="s">
        <v>220</v>
      </c>
      <c r="C233" t="s">
        <v>221</v>
      </c>
      <c r="D233">
        <v>2.219778</v>
      </c>
      <c r="E233" t="s">
        <v>122</v>
      </c>
      <c r="F233" t="s">
        <v>123</v>
      </c>
      <c r="G233" t="s">
        <v>124</v>
      </c>
      <c r="I233" t="s">
        <v>125</v>
      </c>
      <c r="J233">
        <v>1</v>
      </c>
      <c r="K233">
        <v>0.0333</v>
      </c>
      <c r="L233" t="s">
        <v>32</v>
      </c>
      <c r="M233" t="s">
        <v>126</v>
      </c>
      <c r="N233">
        <v>66.66</v>
      </c>
      <c r="O233">
        <v>66.66</v>
      </c>
      <c r="P233">
        <v>0</v>
      </c>
      <c r="Q233">
        <v>0</v>
      </c>
      <c r="R233" t="s">
        <v>132</v>
      </c>
      <c r="S233">
        <v>1</v>
      </c>
      <c r="T233">
        <v>1</v>
      </c>
      <c r="U233">
        <v>0</v>
      </c>
      <c r="W233">
        <v>0</v>
      </c>
      <c r="X233">
        <v>66.66</v>
      </c>
      <c r="Z233">
        <v>0</v>
      </c>
      <c r="AA233">
        <v>66.66</v>
      </c>
    </row>
    <row r="234" spans="1:27" ht="15">
      <c r="A234" t="s">
        <v>258</v>
      </c>
      <c r="B234" t="s">
        <v>220</v>
      </c>
      <c r="C234" t="s">
        <v>221</v>
      </c>
      <c r="D234">
        <v>1.0323</v>
      </c>
      <c r="E234" t="s">
        <v>127</v>
      </c>
      <c r="F234" t="s">
        <v>128</v>
      </c>
      <c r="G234" t="s">
        <v>124</v>
      </c>
      <c r="I234" t="s">
        <v>125</v>
      </c>
      <c r="J234">
        <v>2</v>
      </c>
      <c r="K234">
        <v>0.0333</v>
      </c>
      <c r="L234" t="s">
        <v>32</v>
      </c>
      <c r="M234" t="s">
        <v>126</v>
      </c>
      <c r="N234">
        <v>31</v>
      </c>
      <c r="O234">
        <v>31</v>
      </c>
      <c r="P234">
        <v>0</v>
      </c>
      <c r="Q234">
        <v>0</v>
      </c>
      <c r="R234" t="s">
        <v>132</v>
      </c>
      <c r="S234">
        <v>1</v>
      </c>
      <c r="T234">
        <v>1</v>
      </c>
      <c r="U234">
        <v>0</v>
      </c>
      <c r="W234">
        <v>0</v>
      </c>
      <c r="X234">
        <v>31</v>
      </c>
      <c r="Z234">
        <v>0</v>
      </c>
      <c r="AA234">
        <v>31</v>
      </c>
    </row>
    <row r="235" spans="1:27" ht="15">
      <c r="A235" t="s">
        <v>259</v>
      </c>
      <c r="B235" t="s">
        <v>220</v>
      </c>
      <c r="C235" t="s">
        <v>221</v>
      </c>
      <c r="D235">
        <v>2.219778</v>
      </c>
      <c r="E235" t="s">
        <v>129</v>
      </c>
      <c r="F235" t="s">
        <v>130</v>
      </c>
      <c r="G235" t="s">
        <v>124</v>
      </c>
      <c r="I235" t="s">
        <v>125</v>
      </c>
      <c r="J235">
        <v>3</v>
      </c>
      <c r="K235">
        <v>0.0333</v>
      </c>
      <c r="L235" t="s">
        <v>32</v>
      </c>
      <c r="M235" t="s">
        <v>126</v>
      </c>
      <c r="N235">
        <v>66.66</v>
      </c>
      <c r="O235">
        <v>66.66</v>
      </c>
      <c r="P235">
        <v>0</v>
      </c>
      <c r="Q235">
        <v>0</v>
      </c>
      <c r="R235" t="s">
        <v>132</v>
      </c>
      <c r="S235">
        <v>1</v>
      </c>
      <c r="T235">
        <v>1</v>
      </c>
      <c r="U235">
        <v>0</v>
      </c>
      <c r="W235">
        <v>0</v>
      </c>
      <c r="X235">
        <v>66.66</v>
      </c>
      <c r="Z235">
        <v>0</v>
      </c>
      <c r="AA235">
        <v>66.66</v>
      </c>
    </row>
  </sheetData>
  <sheetProtection/>
  <autoFilter ref="A1:AA859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8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3.00390625" style="0" bestFit="1" customWidth="1"/>
    <col min="2" max="2" width="23.140625" style="0" customWidth="1"/>
    <col min="3" max="3" width="31.140625" style="0" bestFit="1" customWidth="1"/>
    <col min="4" max="4" width="31.28125" style="0" bestFit="1" customWidth="1"/>
    <col min="5" max="5" width="23.00390625" style="0" bestFit="1" customWidth="1"/>
    <col min="6" max="6" width="30.8515625" style="0" bestFit="1" customWidth="1"/>
    <col min="7" max="7" width="36.28125" style="0" bestFit="1" customWidth="1"/>
    <col min="8" max="8" width="26.28125" style="0" bestFit="1" customWidth="1"/>
    <col min="9" max="9" width="30.28125" style="0" bestFit="1" customWidth="1"/>
  </cols>
  <sheetData>
    <row r="3" spans="1:9" ht="15">
      <c r="A3" s="72"/>
      <c r="B3" s="73" t="s">
        <v>418</v>
      </c>
      <c r="C3" s="74"/>
      <c r="D3" s="74"/>
      <c r="E3" s="74"/>
      <c r="F3" s="74"/>
      <c r="G3" s="74"/>
      <c r="H3" s="74"/>
      <c r="I3" s="75"/>
    </row>
    <row r="4" spans="1:9" ht="15">
      <c r="A4" s="73" t="s">
        <v>416</v>
      </c>
      <c r="B4" s="72" t="s">
        <v>419</v>
      </c>
      <c r="C4" s="76" t="s">
        <v>429</v>
      </c>
      <c r="D4" s="76" t="s">
        <v>430</v>
      </c>
      <c r="E4" s="76" t="s">
        <v>431</v>
      </c>
      <c r="F4" s="76" t="s">
        <v>432</v>
      </c>
      <c r="G4" s="76" t="s">
        <v>433</v>
      </c>
      <c r="H4" s="76" t="s">
        <v>434</v>
      </c>
      <c r="I4" s="77" t="s">
        <v>435</v>
      </c>
    </row>
    <row r="5" spans="1:9" ht="15">
      <c r="A5" s="72" t="s">
        <v>389</v>
      </c>
      <c r="B5" s="80">
        <v>43.61967</v>
      </c>
      <c r="C5" s="81">
        <v>85</v>
      </c>
      <c r="D5" s="81">
        <v>77.84</v>
      </c>
      <c r="E5" s="81">
        <v>78.38009056057203</v>
      </c>
      <c r="F5" s="81">
        <v>53.460718274465776</v>
      </c>
      <c r="G5" s="81">
        <v>20.865384615384613</v>
      </c>
      <c r="H5" s="81">
        <v>33.333124999999995</v>
      </c>
      <c r="I5" s="82">
        <v>0</v>
      </c>
    </row>
    <row r="6" spans="1:9" ht="15">
      <c r="A6" s="78" t="s">
        <v>388</v>
      </c>
      <c r="B6" s="83">
        <v>54.71856</v>
      </c>
      <c r="C6" s="4">
        <v>100</v>
      </c>
      <c r="D6" s="4">
        <v>77.84</v>
      </c>
      <c r="E6" s="4">
        <v>83.479747890874</v>
      </c>
      <c r="F6" s="4">
        <v>88.17262005553653</v>
      </c>
      <c r="G6" s="4">
        <v>25.038461538461537</v>
      </c>
      <c r="H6" s="4">
        <v>47.66144604162184</v>
      </c>
      <c r="I6" s="84">
        <v>24.98076923076923</v>
      </c>
    </row>
    <row r="7" spans="1:9" ht="15">
      <c r="A7" s="78" t="s">
        <v>417</v>
      </c>
      <c r="B7" s="83">
        <v>43.61967</v>
      </c>
      <c r="C7" s="4">
        <v>45</v>
      </c>
      <c r="D7" s="4">
        <v>30.579722</v>
      </c>
      <c r="E7" s="4">
        <v>68.53310487090764</v>
      </c>
      <c r="F7" s="4">
        <v>17.884257692307603</v>
      </c>
      <c r="G7" s="4">
        <v>20.865384615384613</v>
      </c>
      <c r="H7" s="4">
        <v>6.25</v>
      </c>
      <c r="I7" s="84">
        <v>0</v>
      </c>
    </row>
    <row r="8" spans="1:9" ht="15">
      <c r="A8" s="90" t="s">
        <v>387</v>
      </c>
      <c r="B8" s="91">
        <v>80.47278</v>
      </c>
      <c r="C8" s="92">
        <v>89</v>
      </c>
      <c r="D8" s="92">
        <v>77.838888</v>
      </c>
      <c r="E8" s="92">
        <v>99.06314155366859</v>
      </c>
      <c r="F8" s="92">
        <v>85.8461538461534</v>
      </c>
      <c r="G8" s="92">
        <v>75.11538461538461</v>
      </c>
      <c r="H8" s="92">
        <v>92.85714285714283</v>
      </c>
      <c r="I8" s="93">
        <v>92.68080054274077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BA19"/>
  <sheetViews>
    <sheetView zoomScalePageLayoutView="0" workbookViewId="0" topLeftCell="AG4">
      <selection activeCell="AN27" sqref="AN27"/>
    </sheetView>
  </sheetViews>
  <sheetFormatPr defaultColWidth="9.140625" defaultRowHeight="15.75" customHeight="1"/>
  <cols>
    <col min="1" max="1" width="37.421875" style="0" customWidth="1"/>
    <col min="2" max="2" width="16.28125" style="0" customWidth="1"/>
    <col min="3" max="3" width="5.28125" style="0" customWidth="1"/>
    <col min="4" max="4" width="25.140625" style="0" customWidth="1"/>
    <col min="5" max="5" width="12.140625" style="0" hidden="1" customWidth="1"/>
    <col min="6" max="6" width="17.57421875" style="0" customWidth="1"/>
    <col min="7" max="7" width="15.8515625" style="0" customWidth="1"/>
    <col min="8" max="8" width="13.421875" style="0" customWidth="1"/>
    <col min="9" max="9" width="15.7109375" style="0" customWidth="1"/>
    <col min="10" max="10" width="20.140625" style="0" customWidth="1"/>
    <col min="11" max="11" width="18.57421875" style="0" customWidth="1"/>
    <col min="12" max="12" width="13.7109375" style="0" customWidth="1"/>
    <col min="13" max="13" width="10.7109375" style="0" customWidth="1"/>
    <col min="14" max="14" width="21.57421875" style="0" customWidth="1"/>
    <col min="15" max="15" width="12.140625" style="0" customWidth="1"/>
    <col min="16" max="16" width="13.8515625" style="0" customWidth="1"/>
    <col min="17" max="17" width="17.00390625" style="0" customWidth="1"/>
    <col min="18" max="18" width="11.8515625" style="0" customWidth="1"/>
    <col min="19" max="19" width="14.28125" style="0" customWidth="1"/>
    <col min="20" max="20" width="13.7109375" style="0" customWidth="1"/>
    <col min="21" max="21" width="11.140625" style="0" customWidth="1"/>
    <col min="22" max="22" width="12.7109375" style="0" customWidth="1"/>
    <col min="23" max="23" width="13.7109375" style="0" customWidth="1"/>
    <col min="24" max="24" width="5.00390625" style="0" customWidth="1"/>
    <col min="25" max="25" width="9.8515625" style="0" customWidth="1"/>
    <col min="26" max="26" width="10.28125" style="0" customWidth="1"/>
    <col min="27" max="27" width="15.28125" style="0" customWidth="1"/>
    <col min="28" max="28" width="18.00390625" style="0" customWidth="1"/>
    <col min="29" max="29" width="12.57421875" style="0" customWidth="1"/>
    <col min="30" max="30" width="10.00390625" style="0" customWidth="1"/>
    <col min="31" max="31" width="6.57421875" style="0" customWidth="1"/>
    <col min="32" max="32" width="20.140625" style="0" customWidth="1"/>
    <col min="33" max="33" width="14.28125" style="0" customWidth="1"/>
    <col min="34" max="34" width="18.421875" style="0" customWidth="1"/>
    <col min="35" max="35" width="20.140625" style="0" customWidth="1"/>
    <col min="36" max="36" width="9.28125" style="0" customWidth="1"/>
    <col min="37" max="37" width="11.140625" style="0" customWidth="1"/>
    <col min="38" max="38" width="5.421875" style="0" customWidth="1"/>
    <col min="39" max="39" width="10.421875" style="0" customWidth="1"/>
    <col min="40" max="40" width="8.140625" style="0" customWidth="1"/>
    <col min="41" max="41" width="11.28125" style="0" hidden="1" customWidth="1"/>
    <col min="42" max="42" width="10.7109375" style="0" customWidth="1"/>
    <col min="43" max="43" width="16.28125" style="0" customWidth="1"/>
    <col min="44" max="44" width="13.7109375" style="0" customWidth="1"/>
    <col min="45" max="45" width="30.140625" style="0" customWidth="1"/>
    <col min="46" max="46" width="13.8515625" style="0" customWidth="1"/>
    <col min="47" max="47" width="14.28125" style="0" customWidth="1"/>
    <col min="48" max="48" width="16.7109375" style="0" customWidth="1"/>
    <col min="49" max="49" width="7.421875" style="0" customWidth="1"/>
    <col min="50" max="50" width="17.57421875" style="0" hidden="1" customWidth="1"/>
    <col min="51" max="51" width="12.28125" style="0" customWidth="1"/>
    <col min="52" max="52" width="11.28125" style="0" customWidth="1"/>
  </cols>
  <sheetData>
    <row r="1" ht="15.75" customHeight="1" hidden="1"/>
    <row r="2" ht="15.75" customHeight="1" hidden="1"/>
    <row r="3" spans="1:2" ht="15.75" customHeight="1" hidden="1">
      <c r="A3" s="1" t="s">
        <v>385</v>
      </c>
      <c r="B3" s="1" t="s">
        <v>386</v>
      </c>
    </row>
    <row r="4" spans="2:53" ht="15.75" customHeight="1">
      <c r="B4" t="s">
        <v>124</v>
      </c>
      <c r="F4" t="s">
        <v>400</v>
      </c>
      <c r="G4" t="s">
        <v>29</v>
      </c>
      <c r="Q4" t="s">
        <v>401</v>
      </c>
      <c r="R4" t="s">
        <v>53</v>
      </c>
      <c r="AY4" t="s">
        <v>399</v>
      </c>
      <c r="AZ4" t="s">
        <v>384</v>
      </c>
      <c r="BA4" s="36"/>
    </row>
    <row r="5" spans="2:50" ht="15.75" customHeight="1" hidden="1">
      <c r="B5" t="s">
        <v>402</v>
      </c>
      <c r="E5" t="s">
        <v>455</v>
      </c>
      <c r="G5" t="s">
        <v>30</v>
      </c>
      <c r="L5" t="s">
        <v>456</v>
      </c>
      <c r="M5" t="s">
        <v>133</v>
      </c>
      <c r="P5" t="s">
        <v>457</v>
      </c>
      <c r="R5" t="s">
        <v>54</v>
      </c>
      <c r="Z5" t="s">
        <v>458</v>
      </c>
      <c r="AA5" t="s">
        <v>76</v>
      </c>
      <c r="AH5" t="s">
        <v>459</v>
      </c>
      <c r="AI5" t="s">
        <v>93</v>
      </c>
      <c r="AO5" t="s">
        <v>460</v>
      </c>
      <c r="AP5" t="s">
        <v>133</v>
      </c>
      <c r="AT5" t="s">
        <v>457</v>
      </c>
      <c r="AU5" t="s">
        <v>116</v>
      </c>
      <c r="AX5" t="s">
        <v>461</v>
      </c>
    </row>
    <row r="6" spans="1:53" ht="15.75" customHeight="1">
      <c r="A6" s="1" t="s">
        <v>383</v>
      </c>
      <c r="B6" t="s">
        <v>130</v>
      </c>
      <c r="C6" t="s">
        <v>123</v>
      </c>
      <c r="D6" t="s">
        <v>128</v>
      </c>
      <c r="G6" t="s">
        <v>38</v>
      </c>
      <c r="H6" t="s">
        <v>36</v>
      </c>
      <c r="I6" t="s">
        <v>42</v>
      </c>
      <c r="J6" t="s">
        <v>28</v>
      </c>
      <c r="K6" t="s">
        <v>40</v>
      </c>
      <c r="M6" t="s">
        <v>50</v>
      </c>
      <c r="N6" t="s">
        <v>48</v>
      </c>
      <c r="O6" t="s">
        <v>44</v>
      </c>
      <c r="R6" t="s">
        <v>68</v>
      </c>
      <c r="S6" t="s">
        <v>73</v>
      </c>
      <c r="T6" t="s">
        <v>71</v>
      </c>
      <c r="U6" t="s">
        <v>63</v>
      </c>
      <c r="V6" t="s">
        <v>52</v>
      </c>
      <c r="W6" t="s">
        <v>65</v>
      </c>
      <c r="X6" t="s">
        <v>60</v>
      </c>
      <c r="Y6" t="s">
        <v>58</v>
      </c>
      <c r="AA6" t="s">
        <v>81</v>
      </c>
      <c r="AB6" t="s">
        <v>75</v>
      </c>
      <c r="AC6" t="s">
        <v>83</v>
      </c>
      <c r="AD6" t="s">
        <v>79</v>
      </c>
      <c r="AE6" t="s">
        <v>85</v>
      </c>
      <c r="AF6" t="s">
        <v>87</v>
      </c>
      <c r="AG6" t="s">
        <v>89</v>
      </c>
      <c r="AI6" t="s">
        <v>100</v>
      </c>
      <c r="AJ6" t="s">
        <v>102</v>
      </c>
      <c r="AK6" t="s">
        <v>96</v>
      </c>
      <c r="AL6" t="s">
        <v>92</v>
      </c>
      <c r="AM6" t="s">
        <v>98</v>
      </c>
      <c r="AN6" t="s">
        <v>104</v>
      </c>
      <c r="AP6" t="s">
        <v>106</v>
      </c>
      <c r="AQ6" t="s">
        <v>113</v>
      </c>
      <c r="AR6" t="s">
        <v>109</v>
      </c>
      <c r="AS6" t="s">
        <v>111</v>
      </c>
      <c r="AU6" t="s">
        <v>121</v>
      </c>
      <c r="AV6" t="s">
        <v>119</v>
      </c>
      <c r="AW6" t="s">
        <v>115</v>
      </c>
      <c r="BA6" s="25" t="s">
        <v>416</v>
      </c>
    </row>
    <row r="7" spans="1:53" ht="18" customHeight="1">
      <c r="A7" s="2" t="s">
        <v>179</v>
      </c>
      <c r="B7" s="4">
        <v>0</v>
      </c>
      <c r="C7" s="4">
        <v>2.219778</v>
      </c>
      <c r="D7" s="4">
        <v>1.0323</v>
      </c>
      <c r="E7" s="4">
        <v>3.252078</v>
      </c>
      <c r="F7" s="4">
        <v>3.252078</v>
      </c>
      <c r="G7" s="4">
        <v>1.25</v>
      </c>
      <c r="H7" s="4">
        <v>1.25</v>
      </c>
      <c r="I7" s="4">
        <v>0</v>
      </c>
      <c r="J7" s="4">
        <v>1.25</v>
      </c>
      <c r="K7" s="4">
        <v>1.25</v>
      </c>
      <c r="L7" s="4">
        <v>5</v>
      </c>
      <c r="M7" s="4">
        <v>2.085</v>
      </c>
      <c r="N7" s="4">
        <v>0</v>
      </c>
      <c r="O7" s="4">
        <v>0.6949305</v>
      </c>
      <c r="P7" s="4">
        <v>2.7799305</v>
      </c>
      <c r="Q7" s="4">
        <v>7.7799305</v>
      </c>
      <c r="R7" s="4">
        <v>0</v>
      </c>
      <c r="S7" s="4">
        <v>1.63</v>
      </c>
      <c r="T7" s="4">
        <v>1.2225</v>
      </c>
      <c r="U7" s="4">
        <v>1.2225</v>
      </c>
      <c r="V7" s="4">
        <v>0</v>
      </c>
      <c r="W7" s="4">
        <v>1.63</v>
      </c>
      <c r="X7" s="4">
        <v>1.2225</v>
      </c>
      <c r="Y7" s="4">
        <v>1.63</v>
      </c>
      <c r="Z7" s="4">
        <v>8.557500000000001</v>
      </c>
      <c r="AA7" s="4">
        <v>0</v>
      </c>
      <c r="AB7" s="4">
        <v>0</v>
      </c>
      <c r="AC7" s="4">
        <v>0</v>
      </c>
      <c r="AD7" s="4">
        <v>0</v>
      </c>
      <c r="AE7" s="4">
        <v>1.39499999999999</v>
      </c>
      <c r="AF7" s="4">
        <v>0</v>
      </c>
      <c r="AG7" s="4">
        <v>0</v>
      </c>
      <c r="AH7" s="4">
        <v>1.39499999999999</v>
      </c>
      <c r="AI7" s="4">
        <v>0</v>
      </c>
      <c r="AJ7" s="4">
        <v>1.085</v>
      </c>
      <c r="AK7" s="4">
        <v>0</v>
      </c>
      <c r="AL7" s="4">
        <v>0</v>
      </c>
      <c r="AM7" s="4">
        <v>0</v>
      </c>
      <c r="AN7" s="4">
        <v>1.085</v>
      </c>
      <c r="AO7" s="4">
        <v>2.17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12.122499999999992</v>
      </c>
      <c r="AZ7" s="4">
        <v>23.15450849999999</v>
      </c>
      <c r="BA7" t="s">
        <v>417</v>
      </c>
    </row>
    <row r="8" spans="1:53" ht="15.75" customHeight="1">
      <c r="A8" s="2" t="s">
        <v>343</v>
      </c>
      <c r="B8" s="94">
        <v>3.33</v>
      </c>
      <c r="C8" s="4">
        <v>2.219778</v>
      </c>
      <c r="D8" s="4">
        <v>2.4975</v>
      </c>
      <c r="E8" s="4">
        <v>8.047278</v>
      </c>
      <c r="F8" s="4">
        <v>8.047278</v>
      </c>
      <c r="G8" s="4">
        <v>2.5</v>
      </c>
      <c r="H8" s="4">
        <v>1.25</v>
      </c>
      <c r="I8" s="4">
        <v>2.375</v>
      </c>
      <c r="J8" s="4">
        <v>2.5</v>
      </c>
      <c r="K8" s="4">
        <v>2.5</v>
      </c>
      <c r="L8" s="4">
        <v>11.125</v>
      </c>
      <c r="M8" s="4">
        <v>4.17</v>
      </c>
      <c r="N8" s="4">
        <v>4.17</v>
      </c>
      <c r="O8" s="4">
        <v>1.389861</v>
      </c>
      <c r="P8" s="4">
        <v>9.729861</v>
      </c>
      <c r="Q8" s="4">
        <v>20.854861</v>
      </c>
      <c r="R8" s="4">
        <v>1.63</v>
      </c>
      <c r="S8" s="4">
        <v>1.63</v>
      </c>
      <c r="T8" s="4">
        <v>1.63</v>
      </c>
      <c r="U8" s="4">
        <v>1.47391474464579</v>
      </c>
      <c r="V8" s="4">
        <v>1.63</v>
      </c>
      <c r="W8" s="4">
        <v>1.63</v>
      </c>
      <c r="X8" s="4">
        <v>1.62429365733113</v>
      </c>
      <c r="Y8" s="4">
        <v>1.63</v>
      </c>
      <c r="Z8" s="4">
        <v>12.87820840197692</v>
      </c>
      <c r="AA8" s="4">
        <v>1.85999999999999</v>
      </c>
      <c r="AB8" s="4">
        <v>1.85999999999999</v>
      </c>
      <c r="AC8" s="4">
        <v>1.85999999999999</v>
      </c>
      <c r="AD8" s="4">
        <v>1.85999999999999</v>
      </c>
      <c r="AE8" s="4">
        <v>1.85999999999999</v>
      </c>
      <c r="AF8" s="4">
        <v>0</v>
      </c>
      <c r="AG8" s="4">
        <v>1.85999999999999</v>
      </c>
      <c r="AH8" s="4">
        <v>11.159999999999942</v>
      </c>
      <c r="AI8" s="4">
        <v>2.17</v>
      </c>
      <c r="AJ8" s="4">
        <v>1.085</v>
      </c>
      <c r="AK8" s="4">
        <v>1.085</v>
      </c>
      <c r="AL8" s="4">
        <v>2.17</v>
      </c>
      <c r="AM8" s="4">
        <v>2.17</v>
      </c>
      <c r="AN8" s="4">
        <v>1.085</v>
      </c>
      <c r="AO8" s="4">
        <v>9.765</v>
      </c>
      <c r="AP8" s="4">
        <v>2.32142857142857</v>
      </c>
      <c r="AQ8" s="4">
        <v>3.25</v>
      </c>
      <c r="AR8" s="4">
        <v>3.25</v>
      </c>
      <c r="AS8" s="4">
        <v>3.25</v>
      </c>
      <c r="AT8" s="4">
        <v>12.07142857142857</v>
      </c>
      <c r="AU8" s="4">
        <v>4.33</v>
      </c>
      <c r="AV8" s="4">
        <v>4.13318181818181</v>
      </c>
      <c r="AW8" s="4">
        <v>3.58532225237449</v>
      </c>
      <c r="AX8" s="4">
        <v>12.048504070556298</v>
      </c>
      <c r="AY8" s="4">
        <v>57.92314104396173</v>
      </c>
      <c r="AZ8" s="4">
        <v>86.82528004396177</v>
      </c>
      <c r="BA8" t="s">
        <v>387</v>
      </c>
    </row>
    <row r="9" spans="1:53" ht="15.75" customHeight="1">
      <c r="A9" s="2" t="s">
        <v>302</v>
      </c>
      <c r="B9" s="4">
        <v>0</v>
      </c>
      <c r="C9" s="4">
        <v>2.219778</v>
      </c>
      <c r="D9" s="4">
        <v>1.0323</v>
      </c>
      <c r="E9" s="4">
        <v>3.252078</v>
      </c>
      <c r="F9" s="4">
        <v>3.252078</v>
      </c>
      <c r="G9" s="4">
        <v>2.5</v>
      </c>
      <c r="H9" s="4">
        <v>2.5</v>
      </c>
      <c r="I9" s="4">
        <v>2.5</v>
      </c>
      <c r="J9" s="4">
        <v>2.5</v>
      </c>
      <c r="K9" s="4">
        <v>2.5</v>
      </c>
      <c r="L9" s="4">
        <v>12.5</v>
      </c>
      <c r="M9" s="4">
        <v>4.17</v>
      </c>
      <c r="N9" s="4">
        <v>2.78</v>
      </c>
      <c r="O9" s="4">
        <v>2.78</v>
      </c>
      <c r="P9" s="4">
        <v>9.729999999999999</v>
      </c>
      <c r="Q9" s="4">
        <v>22.230000000000004</v>
      </c>
      <c r="R9" s="4">
        <v>0</v>
      </c>
      <c r="S9" s="4">
        <v>1.63</v>
      </c>
      <c r="T9" s="4">
        <v>1.63</v>
      </c>
      <c r="U9" s="4">
        <v>1.56163098636219</v>
      </c>
      <c r="V9" s="4">
        <v>1.63</v>
      </c>
      <c r="W9" s="4">
        <v>1.63</v>
      </c>
      <c r="X9" s="4">
        <v>1.49067713288931</v>
      </c>
      <c r="Y9" s="4">
        <v>1.63</v>
      </c>
      <c r="Z9" s="4">
        <v>11.202308119251498</v>
      </c>
      <c r="AA9" s="4">
        <v>1.85999999999999</v>
      </c>
      <c r="AB9" s="4">
        <v>1.85999999999999</v>
      </c>
      <c r="AC9" s="4">
        <v>1.85999999999999</v>
      </c>
      <c r="AD9" s="4">
        <v>1.85999999999999</v>
      </c>
      <c r="AE9" s="4">
        <v>1.85999999999999</v>
      </c>
      <c r="AF9" s="4">
        <v>0</v>
      </c>
      <c r="AG9" s="4">
        <v>1.85999999999999</v>
      </c>
      <c r="AH9" s="4">
        <v>11.159999999999942</v>
      </c>
      <c r="AI9" s="4">
        <v>0</v>
      </c>
      <c r="AJ9" s="4">
        <v>0</v>
      </c>
      <c r="AK9" s="4">
        <v>0</v>
      </c>
      <c r="AL9" s="4">
        <v>1.085</v>
      </c>
      <c r="AM9" s="4">
        <v>1.085</v>
      </c>
      <c r="AN9" s="4">
        <v>1.085</v>
      </c>
      <c r="AO9" s="4">
        <v>3.255</v>
      </c>
      <c r="AP9" s="4">
        <v>2.4375</v>
      </c>
      <c r="AQ9" s="4">
        <v>2.4375</v>
      </c>
      <c r="AR9" s="4">
        <v>0.541612499999999</v>
      </c>
      <c r="AS9" s="4">
        <v>0</v>
      </c>
      <c r="AT9" s="4">
        <v>5.416612499999999</v>
      </c>
      <c r="AU9" s="4">
        <v>0</v>
      </c>
      <c r="AV9" s="4">
        <v>0</v>
      </c>
      <c r="AW9" s="4">
        <v>0</v>
      </c>
      <c r="AX9" s="4">
        <v>0</v>
      </c>
      <c r="AY9" s="4">
        <v>31.033920619251436</v>
      </c>
      <c r="AZ9" s="4">
        <v>56.515998619251455</v>
      </c>
      <c r="BA9" t="s">
        <v>389</v>
      </c>
    </row>
    <row r="10" spans="1:53" ht="15.75" customHeight="1">
      <c r="A10" s="2" t="s">
        <v>138</v>
      </c>
      <c r="B10" s="4">
        <v>2.219778</v>
      </c>
      <c r="C10" s="4">
        <v>2.219778</v>
      </c>
      <c r="D10" s="4">
        <v>1.0323</v>
      </c>
      <c r="E10" s="4">
        <v>5.471856</v>
      </c>
      <c r="F10" s="4">
        <v>5.471856</v>
      </c>
      <c r="G10" s="4">
        <v>2.5</v>
      </c>
      <c r="H10" s="4">
        <v>1.25</v>
      </c>
      <c r="I10" s="4">
        <v>1.25</v>
      </c>
      <c r="J10" s="4">
        <v>2.5</v>
      </c>
      <c r="K10" s="4">
        <v>1.25</v>
      </c>
      <c r="L10" s="4">
        <v>8.75</v>
      </c>
      <c r="M10" s="4">
        <v>4.17</v>
      </c>
      <c r="N10" s="4">
        <v>2.78</v>
      </c>
      <c r="O10" s="4">
        <v>2.78</v>
      </c>
      <c r="P10" s="4">
        <v>9.729999999999999</v>
      </c>
      <c r="Q10" s="4">
        <v>18.48</v>
      </c>
      <c r="R10" s="4">
        <v>0</v>
      </c>
      <c r="S10" s="4">
        <v>1.62999999999999</v>
      </c>
      <c r="T10" s="4">
        <v>1.22249999999999</v>
      </c>
      <c r="U10" s="4">
        <v>1.25208257713248</v>
      </c>
      <c r="V10" s="4">
        <v>0.815</v>
      </c>
      <c r="W10" s="4">
        <v>1.37041288566243</v>
      </c>
      <c r="X10" s="4">
        <v>1.25651996370235</v>
      </c>
      <c r="Y10" s="4">
        <v>1.62999999999999</v>
      </c>
      <c r="Z10" s="4">
        <v>9.176515426497229</v>
      </c>
      <c r="AA10" s="4">
        <v>0</v>
      </c>
      <c r="AB10" s="4">
        <v>0</v>
      </c>
      <c r="AC10" s="4">
        <v>0</v>
      </c>
      <c r="AD10" s="4">
        <v>0</v>
      </c>
      <c r="AE10" s="4">
        <v>1.80978675136116</v>
      </c>
      <c r="AF10" s="4">
        <v>0</v>
      </c>
      <c r="AG10" s="4">
        <v>0.929999999999999</v>
      </c>
      <c r="AH10" s="4">
        <v>2.739786751361159</v>
      </c>
      <c r="AI10" s="4">
        <v>0</v>
      </c>
      <c r="AJ10" s="4">
        <v>1.085</v>
      </c>
      <c r="AK10" s="4">
        <v>0</v>
      </c>
      <c r="AL10" s="4">
        <v>0</v>
      </c>
      <c r="AM10" s="4">
        <v>0</v>
      </c>
      <c r="AN10" s="4">
        <v>1.085</v>
      </c>
      <c r="AO10" s="4">
        <v>2.17</v>
      </c>
      <c r="AP10" s="4">
        <v>0</v>
      </c>
      <c r="AQ10" s="4">
        <v>0</v>
      </c>
      <c r="AR10" s="4">
        <v>1.625</v>
      </c>
      <c r="AS10" s="4">
        <v>1.625</v>
      </c>
      <c r="AT10" s="4">
        <v>3.25</v>
      </c>
      <c r="AU10" s="4">
        <v>0</v>
      </c>
      <c r="AV10" s="4">
        <v>0</v>
      </c>
      <c r="AW10" s="4">
        <v>0</v>
      </c>
      <c r="AX10" s="4">
        <v>0</v>
      </c>
      <c r="AY10" s="4">
        <v>17.33630217785839</v>
      </c>
      <c r="AZ10" s="4">
        <v>41.288158177858385</v>
      </c>
      <c r="BA10" t="s">
        <v>389</v>
      </c>
    </row>
    <row r="11" spans="1:53" ht="15.75" customHeight="1">
      <c r="A11" s="2" t="s">
        <v>261</v>
      </c>
      <c r="B11" s="4">
        <v>2.219778</v>
      </c>
      <c r="C11" s="4">
        <v>2.219778</v>
      </c>
      <c r="D11" s="4">
        <v>1.0323</v>
      </c>
      <c r="E11" s="4">
        <v>5.471856</v>
      </c>
      <c r="F11" s="4">
        <v>5.471856</v>
      </c>
      <c r="G11" s="4">
        <v>2.5</v>
      </c>
      <c r="H11" s="4">
        <v>1.25</v>
      </c>
      <c r="I11" s="4">
        <v>0</v>
      </c>
      <c r="J11" s="4">
        <v>1.25</v>
      </c>
      <c r="K11" s="4">
        <v>1.25</v>
      </c>
      <c r="L11" s="4">
        <v>6.25</v>
      </c>
      <c r="M11" s="4">
        <v>2.085</v>
      </c>
      <c r="N11" s="4">
        <v>0</v>
      </c>
      <c r="O11" s="4">
        <v>2.78</v>
      </c>
      <c r="P11" s="4">
        <v>4.865</v>
      </c>
      <c r="Q11" s="4">
        <v>11.115</v>
      </c>
      <c r="R11" s="4">
        <v>0</v>
      </c>
      <c r="S11" s="4">
        <v>1.63</v>
      </c>
      <c r="T11" s="4">
        <v>1.2225</v>
      </c>
      <c r="U11" s="4">
        <v>1.4114446366782</v>
      </c>
      <c r="V11" s="4">
        <v>0.815</v>
      </c>
      <c r="W11" s="4">
        <v>0.922162629757785</v>
      </c>
      <c r="X11" s="4">
        <v>1.63</v>
      </c>
      <c r="Y11" s="4">
        <v>1.63</v>
      </c>
      <c r="Z11" s="4">
        <v>9.261107266435985</v>
      </c>
      <c r="AA11" s="4">
        <v>0.309968999999999</v>
      </c>
      <c r="AB11" s="4">
        <v>0.619937999999999</v>
      </c>
      <c r="AC11" s="4">
        <v>0</v>
      </c>
      <c r="AD11" s="4">
        <v>0.929999999999999</v>
      </c>
      <c r="AE11" s="4">
        <v>1.39499999999999</v>
      </c>
      <c r="AF11" s="4">
        <v>0</v>
      </c>
      <c r="AG11" s="4">
        <v>0</v>
      </c>
      <c r="AH11" s="4">
        <v>3.254906999999987</v>
      </c>
      <c r="AI11" s="4">
        <v>0</v>
      </c>
      <c r="AJ11" s="4">
        <v>1.085</v>
      </c>
      <c r="AK11" s="4">
        <v>0</v>
      </c>
      <c r="AL11" s="4">
        <v>0</v>
      </c>
      <c r="AM11" s="4">
        <v>1.085</v>
      </c>
      <c r="AN11" s="4">
        <v>1.085</v>
      </c>
      <c r="AO11" s="4">
        <v>3.255</v>
      </c>
      <c r="AP11" s="4">
        <v>0</v>
      </c>
      <c r="AQ11" s="4">
        <v>0</v>
      </c>
      <c r="AR11" s="4">
        <v>1.625</v>
      </c>
      <c r="AS11" s="4">
        <v>0</v>
      </c>
      <c r="AT11" s="4">
        <v>1.625</v>
      </c>
      <c r="AU11" s="4">
        <v>0</v>
      </c>
      <c r="AV11" s="4">
        <v>0</v>
      </c>
      <c r="AW11" s="4">
        <v>0</v>
      </c>
      <c r="AX11" s="4">
        <v>0</v>
      </c>
      <c r="AY11" s="4">
        <v>17.396014266435976</v>
      </c>
      <c r="AZ11" s="4">
        <v>33.982870266435974</v>
      </c>
      <c r="BA11" t="s">
        <v>417</v>
      </c>
    </row>
    <row r="12" spans="1:53" ht="15.75" customHeight="1">
      <c r="A12" s="2" t="s">
        <v>220</v>
      </c>
      <c r="B12" s="4">
        <v>2.219778</v>
      </c>
      <c r="C12" s="4">
        <v>2.219778</v>
      </c>
      <c r="D12" s="4">
        <v>1.0323</v>
      </c>
      <c r="E12" s="4">
        <v>5.471856</v>
      </c>
      <c r="F12" s="4">
        <v>5.471856</v>
      </c>
      <c r="G12" s="4">
        <v>2.5</v>
      </c>
      <c r="H12" s="4">
        <v>2.5</v>
      </c>
      <c r="I12" s="4">
        <v>2.5</v>
      </c>
      <c r="J12" s="4">
        <v>2.5</v>
      </c>
      <c r="K12" s="4">
        <v>2.5</v>
      </c>
      <c r="L12" s="4">
        <v>12.5</v>
      </c>
      <c r="M12" s="4">
        <v>4.17</v>
      </c>
      <c r="N12" s="4">
        <v>2.78</v>
      </c>
      <c r="O12" s="4">
        <v>2.78</v>
      </c>
      <c r="P12" s="4">
        <v>9.729999999999999</v>
      </c>
      <c r="Q12" s="4">
        <v>22.230000000000004</v>
      </c>
      <c r="R12" s="4">
        <v>0</v>
      </c>
      <c r="S12" s="4">
        <v>1.63</v>
      </c>
      <c r="T12" s="4">
        <v>1.3392043301382</v>
      </c>
      <c r="U12" s="4">
        <v>1.46980689924208</v>
      </c>
      <c r="V12" s="4">
        <v>1.63</v>
      </c>
      <c r="W12" s="4">
        <v>1.5408423428444</v>
      </c>
      <c r="X12" s="4">
        <v>1.61251365358894</v>
      </c>
      <c r="Y12" s="4">
        <v>1.63</v>
      </c>
      <c r="Z12" s="4">
        <v>10.85236722581362</v>
      </c>
      <c r="AA12" s="4">
        <v>1.85999999999999</v>
      </c>
      <c r="AB12" s="4">
        <v>1.85999999999999</v>
      </c>
      <c r="AC12" s="4">
        <v>1.85800472001716</v>
      </c>
      <c r="AD12" s="4">
        <v>1.85999999999999</v>
      </c>
      <c r="AE12" s="4">
        <v>1.55048372715113</v>
      </c>
      <c r="AF12" s="4">
        <v>0.619937999999999</v>
      </c>
      <c r="AG12" s="4">
        <v>1.85401416005149</v>
      </c>
      <c r="AH12" s="4">
        <v>11.462440607219749</v>
      </c>
      <c r="AI12" s="4">
        <v>0</v>
      </c>
      <c r="AJ12" s="4">
        <v>1.085</v>
      </c>
      <c r="AK12" s="4">
        <v>1.085</v>
      </c>
      <c r="AL12" s="4">
        <v>0</v>
      </c>
      <c r="AM12" s="4">
        <v>0</v>
      </c>
      <c r="AN12" s="4">
        <v>1.085</v>
      </c>
      <c r="AO12" s="4">
        <v>3.255</v>
      </c>
      <c r="AP12" s="4">
        <v>0</v>
      </c>
      <c r="AQ12" s="4">
        <v>0</v>
      </c>
      <c r="AR12" s="4">
        <v>3.04953336193949</v>
      </c>
      <c r="AS12" s="4">
        <v>3.14645462347135</v>
      </c>
      <c r="AT12" s="4">
        <v>6.19598798541084</v>
      </c>
      <c r="AU12" s="4">
        <v>3.2475</v>
      </c>
      <c r="AV12" s="4">
        <v>0</v>
      </c>
      <c r="AW12" s="4">
        <v>0</v>
      </c>
      <c r="AX12" s="4">
        <v>3.2475</v>
      </c>
      <c r="AY12" s="4">
        <v>35.01329581844421</v>
      </c>
      <c r="AZ12" s="4">
        <v>62.71515181844423</v>
      </c>
      <c r="BA12" t="s">
        <v>388</v>
      </c>
    </row>
    <row r="13" spans="1:52" ht="15.75" customHeight="1">
      <c r="A13" s="2" t="s">
        <v>384</v>
      </c>
      <c r="B13" s="4">
        <v>9.989334</v>
      </c>
      <c r="C13" s="4">
        <v>13.318667999999999</v>
      </c>
      <c r="D13" s="4">
        <v>7.659000000000001</v>
      </c>
      <c r="E13" s="4">
        <v>30.967001999999997</v>
      </c>
      <c r="F13" s="4">
        <v>30.967001999999997</v>
      </c>
      <c r="G13" s="4">
        <v>13.75</v>
      </c>
      <c r="H13" s="4">
        <v>10</v>
      </c>
      <c r="I13" s="4">
        <v>8.625</v>
      </c>
      <c r="J13" s="4">
        <v>12.5</v>
      </c>
      <c r="K13" s="4">
        <v>11.25</v>
      </c>
      <c r="L13" s="4">
        <v>56.125</v>
      </c>
      <c r="M13" s="4">
        <v>20.85</v>
      </c>
      <c r="N13" s="4">
        <v>12.509999999999998</v>
      </c>
      <c r="O13" s="4">
        <v>13.204791499999999</v>
      </c>
      <c r="P13" s="4">
        <v>46.56479149999999</v>
      </c>
      <c r="Q13" s="4">
        <v>102.6897915</v>
      </c>
      <c r="R13" s="4">
        <v>1.63</v>
      </c>
      <c r="S13" s="4">
        <v>9.77999999999999</v>
      </c>
      <c r="T13" s="4">
        <v>8.26670433013819</v>
      </c>
      <c r="U13" s="4">
        <v>8.39137984406074</v>
      </c>
      <c r="V13" s="4">
        <v>6.519999999999999</v>
      </c>
      <c r="W13" s="4">
        <v>8.723417858264614</v>
      </c>
      <c r="X13" s="4">
        <v>8.836504407511729</v>
      </c>
      <c r="Y13" s="4">
        <v>9.77999999999999</v>
      </c>
      <c r="Z13" s="4">
        <v>61.92800643997526</v>
      </c>
      <c r="AA13" s="4">
        <v>5.889968999999969</v>
      </c>
      <c r="AB13" s="4">
        <v>6.199937999999969</v>
      </c>
      <c r="AC13" s="4">
        <v>5.57800472001714</v>
      </c>
      <c r="AD13" s="4">
        <v>6.50999999999997</v>
      </c>
      <c r="AE13" s="4">
        <v>9.87027047851225</v>
      </c>
      <c r="AF13" s="4">
        <v>0.619937999999999</v>
      </c>
      <c r="AG13" s="4">
        <v>6.504014160051469</v>
      </c>
      <c r="AH13" s="4">
        <v>41.17213435858077</v>
      </c>
      <c r="AI13" s="4">
        <v>2.17</v>
      </c>
      <c r="AJ13" s="4">
        <v>5.425</v>
      </c>
      <c r="AK13" s="4">
        <v>2.17</v>
      </c>
      <c r="AL13" s="4">
        <v>3.255</v>
      </c>
      <c r="AM13" s="4">
        <v>4.34</v>
      </c>
      <c r="AN13" s="4">
        <v>6.51</v>
      </c>
      <c r="AO13" s="4">
        <v>23.869999999999997</v>
      </c>
      <c r="AP13" s="4">
        <v>4.758928571428569</v>
      </c>
      <c r="AQ13" s="4">
        <v>5.6875</v>
      </c>
      <c r="AR13" s="4">
        <v>10.09114586193949</v>
      </c>
      <c r="AS13" s="4">
        <v>8.02145462347135</v>
      </c>
      <c r="AT13" s="4">
        <v>28.559029056839407</v>
      </c>
      <c r="AU13" s="4">
        <v>7.577500000000001</v>
      </c>
      <c r="AV13" s="4">
        <v>4.13318181818181</v>
      </c>
      <c r="AW13" s="4">
        <v>3.58532225237449</v>
      </c>
      <c r="AX13" s="4">
        <v>15.296004070556299</v>
      </c>
      <c r="AY13" s="4">
        <v>170.82517392595173</v>
      </c>
      <c r="AZ13" s="4">
        <v>304.4819674259518</v>
      </c>
    </row>
    <row r="15" spans="2:49" ht="15.75" customHeight="1">
      <c r="B15" s="25" t="s">
        <v>130</v>
      </c>
      <c r="C15" s="25" t="s">
        <v>123</v>
      </c>
      <c r="D15" s="25" t="s">
        <v>128</v>
      </c>
      <c r="E15" s="36"/>
      <c r="F15" s="89"/>
      <c r="G15" s="25" t="s">
        <v>38</v>
      </c>
      <c r="H15" s="25" t="s">
        <v>36</v>
      </c>
      <c r="I15" s="25" t="s">
        <v>42</v>
      </c>
      <c r="J15" s="25" t="s">
        <v>28</v>
      </c>
      <c r="K15" s="25" t="s">
        <v>40</v>
      </c>
      <c r="L15" s="25"/>
      <c r="M15" s="25" t="s">
        <v>50</v>
      </c>
      <c r="N15" s="25" t="s">
        <v>48</v>
      </c>
      <c r="O15" s="25" t="s">
        <v>44</v>
      </c>
      <c r="P15" s="25"/>
      <c r="Q15" s="89"/>
      <c r="R15" s="25" t="s">
        <v>68</v>
      </c>
      <c r="S15" s="25" t="s">
        <v>73</v>
      </c>
      <c r="T15" s="25" t="s">
        <v>71</v>
      </c>
      <c r="U15" s="25" t="s">
        <v>63</v>
      </c>
      <c r="V15" s="25" t="s">
        <v>52</v>
      </c>
      <c r="W15" s="25" t="s">
        <v>65</v>
      </c>
      <c r="X15" s="25" t="s">
        <v>60</v>
      </c>
      <c r="Y15" s="25" t="s">
        <v>58</v>
      </c>
      <c r="Z15" s="25"/>
      <c r="AA15" s="25" t="s">
        <v>81</v>
      </c>
      <c r="AB15" s="25" t="s">
        <v>75</v>
      </c>
      <c r="AC15" s="25" t="s">
        <v>83</v>
      </c>
      <c r="AD15" s="25" t="s">
        <v>79</v>
      </c>
      <c r="AE15" s="25" t="s">
        <v>85</v>
      </c>
      <c r="AF15" s="25" t="s">
        <v>87</v>
      </c>
      <c r="AG15" s="25" t="s">
        <v>89</v>
      </c>
      <c r="AH15" s="25"/>
      <c r="AI15" s="25" t="s">
        <v>100</v>
      </c>
      <c r="AJ15" s="25" t="s">
        <v>102</v>
      </c>
      <c r="AK15" s="25" t="s">
        <v>96</v>
      </c>
      <c r="AL15" s="25" t="s">
        <v>92</v>
      </c>
      <c r="AM15" s="25" t="s">
        <v>98</v>
      </c>
      <c r="AN15" s="25" t="s">
        <v>104</v>
      </c>
      <c r="AO15" s="36"/>
      <c r="AP15" s="25" t="s">
        <v>106</v>
      </c>
      <c r="AQ15" s="25" t="s">
        <v>113</v>
      </c>
      <c r="AR15" s="25" t="s">
        <v>109</v>
      </c>
      <c r="AS15" s="25" t="s">
        <v>111</v>
      </c>
      <c r="AT15" s="25"/>
      <c r="AU15" s="25" t="s">
        <v>121</v>
      </c>
      <c r="AV15" s="25" t="s">
        <v>119</v>
      </c>
      <c r="AW15" s="25" t="s">
        <v>115</v>
      </c>
    </row>
    <row r="16" spans="1:52" ht="15.75" customHeight="1">
      <c r="A16" s="16" t="s">
        <v>403</v>
      </c>
      <c r="B16" s="5">
        <f>COUNTIF(B7:B12,"&gt;0")</f>
        <v>4</v>
      </c>
      <c r="C16" s="5">
        <f>COUNTIF(C7:C12,"&gt;0")</f>
        <v>6</v>
      </c>
      <c r="D16" s="5">
        <f aca="true" t="shared" si="0" ref="D16:AN16">COUNTIF(D7:D12,"&gt;0")</f>
        <v>6</v>
      </c>
      <c r="E16" s="5">
        <f t="shared" si="0"/>
        <v>6</v>
      </c>
      <c r="F16" s="5">
        <f t="shared" si="0"/>
        <v>6</v>
      </c>
      <c r="G16" s="5">
        <f t="shared" si="0"/>
        <v>6</v>
      </c>
      <c r="H16" s="5">
        <f t="shared" si="0"/>
        <v>6</v>
      </c>
      <c r="I16" s="5">
        <f t="shared" si="0"/>
        <v>4</v>
      </c>
      <c r="J16" s="5">
        <f t="shared" si="0"/>
        <v>6</v>
      </c>
      <c r="K16" s="5">
        <f t="shared" si="0"/>
        <v>6</v>
      </c>
      <c r="L16" s="5">
        <f t="shared" si="0"/>
        <v>6</v>
      </c>
      <c r="M16" s="5">
        <f t="shared" si="0"/>
        <v>6</v>
      </c>
      <c r="N16" s="5">
        <f t="shared" si="0"/>
        <v>4</v>
      </c>
      <c r="O16" s="5">
        <f t="shared" si="0"/>
        <v>6</v>
      </c>
      <c r="P16" s="5">
        <f t="shared" si="0"/>
        <v>6</v>
      </c>
      <c r="Q16" s="5">
        <f t="shared" si="0"/>
        <v>6</v>
      </c>
      <c r="R16" s="5">
        <f t="shared" si="0"/>
        <v>1</v>
      </c>
      <c r="S16" s="5">
        <f t="shared" si="0"/>
        <v>6</v>
      </c>
      <c r="T16" s="5">
        <f t="shared" si="0"/>
        <v>6</v>
      </c>
      <c r="U16" s="5">
        <f t="shared" si="0"/>
        <v>6</v>
      </c>
      <c r="V16" s="5">
        <f t="shared" si="0"/>
        <v>5</v>
      </c>
      <c r="W16" s="5">
        <f t="shared" si="0"/>
        <v>6</v>
      </c>
      <c r="X16" s="5">
        <f t="shared" si="0"/>
        <v>6</v>
      </c>
      <c r="Y16" s="5">
        <f t="shared" si="0"/>
        <v>6</v>
      </c>
      <c r="Z16" s="5">
        <f t="shared" si="0"/>
        <v>6</v>
      </c>
      <c r="AA16" s="5">
        <f t="shared" si="0"/>
        <v>4</v>
      </c>
      <c r="AB16" s="5">
        <f t="shared" si="0"/>
        <v>4</v>
      </c>
      <c r="AC16" s="5">
        <f t="shared" si="0"/>
        <v>3</v>
      </c>
      <c r="AD16" s="5">
        <f t="shared" si="0"/>
        <v>4</v>
      </c>
      <c r="AE16" s="5">
        <f t="shared" si="0"/>
        <v>6</v>
      </c>
      <c r="AF16" s="5">
        <f t="shared" si="0"/>
        <v>1</v>
      </c>
      <c r="AG16" s="5">
        <f t="shared" si="0"/>
        <v>4</v>
      </c>
      <c r="AH16" s="5">
        <f t="shared" si="0"/>
        <v>6</v>
      </c>
      <c r="AI16" s="5">
        <f t="shared" si="0"/>
        <v>1</v>
      </c>
      <c r="AJ16" s="5">
        <f t="shared" si="0"/>
        <v>5</v>
      </c>
      <c r="AK16" s="5">
        <f t="shared" si="0"/>
        <v>2</v>
      </c>
      <c r="AL16" s="5">
        <f t="shared" si="0"/>
        <v>2</v>
      </c>
      <c r="AM16" s="5">
        <f t="shared" si="0"/>
        <v>3</v>
      </c>
      <c r="AN16" s="5">
        <f t="shared" si="0"/>
        <v>6</v>
      </c>
      <c r="AO16" s="5">
        <f aca="true" t="shared" si="1" ref="AO16:AY16">COUNTIF(AO7:AO12,"&gt;0")</f>
        <v>6</v>
      </c>
      <c r="AP16" s="5">
        <f t="shared" si="1"/>
        <v>2</v>
      </c>
      <c r="AQ16" s="5">
        <f t="shared" si="1"/>
        <v>2</v>
      </c>
      <c r="AR16" s="5">
        <f t="shared" si="1"/>
        <v>5</v>
      </c>
      <c r="AS16" s="5">
        <f t="shared" si="1"/>
        <v>3</v>
      </c>
      <c r="AT16" s="5">
        <f t="shared" si="1"/>
        <v>5</v>
      </c>
      <c r="AU16" s="5">
        <f t="shared" si="1"/>
        <v>2</v>
      </c>
      <c r="AV16" s="5">
        <f t="shared" si="1"/>
        <v>1</v>
      </c>
      <c r="AW16" s="5">
        <f t="shared" si="1"/>
        <v>1</v>
      </c>
      <c r="AX16" s="5">
        <f t="shared" si="1"/>
        <v>2</v>
      </c>
      <c r="AY16" s="5">
        <f t="shared" si="1"/>
        <v>6</v>
      </c>
      <c r="AZ16" s="5">
        <f>COUNTIF(AZ7:AZ12,"&gt;0")</f>
        <v>6</v>
      </c>
    </row>
    <row r="17" spans="1:52" ht="15.75" customHeight="1">
      <c r="A17" s="17" t="s">
        <v>404</v>
      </c>
      <c r="B17" s="7">
        <f>COUNTIF(B7:B12,"0")</f>
        <v>2</v>
      </c>
      <c r="C17" s="7">
        <f aca="true" t="shared" si="2" ref="C17:AN17">COUNTIF(C7:C12,"0")</f>
        <v>0</v>
      </c>
      <c r="D17" s="7">
        <f t="shared" si="2"/>
        <v>0</v>
      </c>
      <c r="E17" s="7">
        <f t="shared" si="2"/>
        <v>0</v>
      </c>
      <c r="F17" s="7">
        <f t="shared" si="2"/>
        <v>0</v>
      </c>
      <c r="G17" s="7">
        <f t="shared" si="2"/>
        <v>0</v>
      </c>
      <c r="H17" s="7">
        <f t="shared" si="2"/>
        <v>0</v>
      </c>
      <c r="I17" s="7">
        <f t="shared" si="2"/>
        <v>2</v>
      </c>
      <c r="J17" s="7">
        <f t="shared" si="2"/>
        <v>0</v>
      </c>
      <c r="K17" s="7">
        <f t="shared" si="2"/>
        <v>0</v>
      </c>
      <c r="L17" s="7">
        <f t="shared" si="2"/>
        <v>0</v>
      </c>
      <c r="M17" s="7">
        <f t="shared" si="2"/>
        <v>0</v>
      </c>
      <c r="N17" s="7">
        <f t="shared" si="2"/>
        <v>2</v>
      </c>
      <c r="O17" s="7">
        <f t="shared" si="2"/>
        <v>0</v>
      </c>
      <c r="P17" s="7">
        <f t="shared" si="2"/>
        <v>0</v>
      </c>
      <c r="Q17" s="7">
        <f t="shared" si="2"/>
        <v>0</v>
      </c>
      <c r="R17" s="7">
        <f t="shared" si="2"/>
        <v>5</v>
      </c>
      <c r="S17" s="7">
        <f t="shared" si="2"/>
        <v>0</v>
      </c>
      <c r="T17" s="7">
        <f t="shared" si="2"/>
        <v>0</v>
      </c>
      <c r="U17" s="7">
        <f t="shared" si="2"/>
        <v>0</v>
      </c>
      <c r="V17" s="7">
        <f t="shared" si="2"/>
        <v>1</v>
      </c>
      <c r="W17" s="7">
        <f t="shared" si="2"/>
        <v>0</v>
      </c>
      <c r="X17" s="7">
        <f t="shared" si="2"/>
        <v>0</v>
      </c>
      <c r="Y17" s="7">
        <f t="shared" si="2"/>
        <v>0</v>
      </c>
      <c r="Z17" s="7">
        <f>COUNTIF(Z7:Z12,"0")</f>
        <v>0</v>
      </c>
      <c r="AA17" s="7">
        <f t="shared" si="2"/>
        <v>2</v>
      </c>
      <c r="AB17" s="7">
        <f t="shared" si="2"/>
        <v>2</v>
      </c>
      <c r="AC17" s="7">
        <f t="shared" si="2"/>
        <v>3</v>
      </c>
      <c r="AD17" s="7">
        <f t="shared" si="2"/>
        <v>2</v>
      </c>
      <c r="AE17" s="7">
        <f t="shared" si="2"/>
        <v>0</v>
      </c>
      <c r="AF17" s="7">
        <f t="shared" si="2"/>
        <v>5</v>
      </c>
      <c r="AG17" s="7">
        <f t="shared" si="2"/>
        <v>2</v>
      </c>
      <c r="AH17" s="7">
        <f t="shared" si="2"/>
        <v>0</v>
      </c>
      <c r="AI17" s="7">
        <f t="shared" si="2"/>
        <v>5</v>
      </c>
      <c r="AJ17" s="7">
        <f t="shared" si="2"/>
        <v>1</v>
      </c>
      <c r="AK17" s="7">
        <f t="shared" si="2"/>
        <v>4</v>
      </c>
      <c r="AL17" s="7">
        <f t="shared" si="2"/>
        <v>4</v>
      </c>
      <c r="AM17" s="7">
        <f t="shared" si="2"/>
        <v>3</v>
      </c>
      <c r="AN17" s="7">
        <f t="shared" si="2"/>
        <v>0</v>
      </c>
      <c r="AO17" s="7">
        <f aca="true" t="shared" si="3" ref="AO17:AY17">COUNTIF(AO7:AO12,"0")</f>
        <v>0</v>
      </c>
      <c r="AP17" s="7">
        <f t="shared" si="3"/>
        <v>4</v>
      </c>
      <c r="AQ17" s="7">
        <f t="shared" si="3"/>
        <v>4</v>
      </c>
      <c r="AR17" s="7">
        <f t="shared" si="3"/>
        <v>1</v>
      </c>
      <c r="AS17" s="7">
        <f t="shared" si="3"/>
        <v>3</v>
      </c>
      <c r="AT17" s="7">
        <f t="shared" si="3"/>
        <v>1</v>
      </c>
      <c r="AU17" s="7">
        <f t="shared" si="3"/>
        <v>4</v>
      </c>
      <c r="AV17" s="7">
        <f t="shared" si="3"/>
        <v>5</v>
      </c>
      <c r="AW17" s="7">
        <f t="shared" si="3"/>
        <v>5</v>
      </c>
      <c r="AX17" s="7">
        <f t="shared" si="3"/>
        <v>4</v>
      </c>
      <c r="AY17" s="7">
        <f t="shared" si="3"/>
        <v>0</v>
      </c>
      <c r="AZ17" s="7">
        <f>COUNTIF(AZ7:AZ12,"0")</f>
        <v>0</v>
      </c>
    </row>
    <row r="19" ht="15.75" customHeight="1">
      <c r="AO19" s="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7">
      <selection activeCell="K14" sqref="K14"/>
    </sheetView>
  </sheetViews>
  <sheetFormatPr defaultColWidth="9.140625" defaultRowHeight="15"/>
  <cols>
    <col min="1" max="1" width="30.140625" style="6" bestFit="1" customWidth="1"/>
    <col min="2" max="2" width="21.28125" style="6" customWidth="1"/>
    <col min="3" max="3" width="9.140625" style="6" customWidth="1"/>
    <col min="4" max="4" width="17.7109375" style="6" customWidth="1"/>
    <col min="5" max="5" width="14.8515625" style="6" bestFit="1" customWidth="1"/>
    <col min="6" max="6" width="30.140625" style="6" bestFit="1" customWidth="1"/>
    <col min="7" max="7" width="28.7109375" style="6" bestFit="1" customWidth="1"/>
    <col min="8" max="8" width="17.28125" style="6" bestFit="1" customWidth="1"/>
    <col min="9" max="16384" width="9.140625" style="6" customWidth="1"/>
  </cols>
  <sheetData>
    <row r="1" spans="1:8" ht="15">
      <c r="A1" s="19" t="s">
        <v>405</v>
      </c>
      <c r="B1" s="19" t="s">
        <v>406</v>
      </c>
      <c r="D1" s="19" t="s">
        <v>442</v>
      </c>
      <c r="E1" s="38" t="s">
        <v>443</v>
      </c>
      <c r="F1" s="39" t="s">
        <v>441</v>
      </c>
      <c r="G1" s="40" t="s">
        <v>462</v>
      </c>
      <c r="H1" s="6" t="s">
        <v>444</v>
      </c>
    </row>
    <row r="2" spans="1:8" ht="15">
      <c r="A2" s="20" t="s">
        <v>28</v>
      </c>
      <c r="B2" s="6">
        <f>HLOOKUP(A2,Indicators!$B$15:$AW$17,2,0)</f>
        <v>6</v>
      </c>
      <c r="D2" s="6" t="b">
        <f>A2=F1:F2</f>
        <v>1</v>
      </c>
      <c r="F2" s="6" t="s">
        <v>28</v>
      </c>
      <c r="G2" s="6">
        <v>6</v>
      </c>
      <c r="H2" s="6">
        <f>B2-G2</f>
        <v>0</v>
      </c>
    </row>
    <row r="3" spans="1:8" ht="15">
      <c r="A3" s="21" t="s">
        <v>123</v>
      </c>
      <c r="B3" s="6">
        <f>HLOOKUP(A3,Indicators!$B$15:$AW$17,2,0)</f>
        <v>6</v>
      </c>
      <c r="D3" s="6" t="b">
        <f aca="true" t="shared" si="0" ref="D3:D40">A3=F2:F3</f>
        <v>1</v>
      </c>
      <c r="F3" s="6" t="s">
        <v>123</v>
      </c>
      <c r="G3" s="6">
        <v>6</v>
      </c>
      <c r="H3" s="6">
        <f aca="true" t="shared" si="1" ref="H3:H40">B3-G3</f>
        <v>0</v>
      </c>
    </row>
    <row r="4" spans="1:8" ht="15">
      <c r="A4" s="21" t="s">
        <v>40</v>
      </c>
      <c r="B4" s="6">
        <f>HLOOKUP(A4,Indicators!$B$15:$AW$17,2,0)</f>
        <v>6</v>
      </c>
      <c r="D4" s="6" t="b">
        <f t="shared" si="0"/>
        <v>1</v>
      </c>
      <c r="F4" s="6" t="s">
        <v>40</v>
      </c>
      <c r="G4" s="6">
        <v>6</v>
      </c>
      <c r="H4" s="6">
        <f t="shared" si="1"/>
        <v>0</v>
      </c>
    </row>
    <row r="5" spans="1:8" ht="15">
      <c r="A5" s="21" t="s">
        <v>38</v>
      </c>
      <c r="B5" s="6">
        <f>HLOOKUP(A5,Indicators!$B$15:$AW$17,2,0)</f>
        <v>6</v>
      </c>
      <c r="D5" s="6" t="b">
        <f t="shared" si="0"/>
        <v>1</v>
      </c>
      <c r="F5" s="6" t="s">
        <v>38</v>
      </c>
      <c r="G5" s="6">
        <v>6</v>
      </c>
      <c r="H5" s="6">
        <f t="shared" si="1"/>
        <v>0</v>
      </c>
    </row>
    <row r="6" spans="1:8" ht="15">
      <c r="A6" s="21" t="s">
        <v>36</v>
      </c>
      <c r="B6" s="6">
        <f>HLOOKUP(A6,Indicators!$B$15:$AW$17,2,0)</f>
        <v>6</v>
      </c>
      <c r="D6" s="6" t="b">
        <f t="shared" si="0"/>
        <v>1</v>
      </c>
      <c r="F6" s="6" t="s">
        <v>36</v>
      </c>
      <c r="G6" s="6">
        <v>6</v>
      </c>
      <c r="H6" s="6">
        <f t="shared" si="1"/>
        <v>0</v>
      </c>
    </row>
    <row r="7" spans="1:8" ht="15">
      <c r="A7" s="21" t="s">
        <v>60</v>
      </c>
      <c r="B7" s="6">
        <f>HLOOKUP(A7,Indicators!$B$15:$AW$17,2,0)</f>
        <v>6</v>
      </c>
      <c r="D7" s="6" t="b">
        <f t="shared" si="0"/>
        <v>1</v>
      </c>
      <c r="F7" s="6" t="s">
        <v>60</v>
      </c>
      <c r="G7" s="6">
        <v>6</v>
      </c>
      <c r="H7" s="6">
        <f t="shared" si="1"/>
        <v>0</v>
      </c>
    </row>
    <row r="8" spans="1:8" ht="15">
      <c r="A8" s="21" t="s">
        <v>63</v>
      </c>
      <c r="B8" s="6">
        <f>HLOOKUP(A8,Indicators!$B$15:$AW$17,2,0)</f>
        <v>6</v>
      </c>
      <c r="D8" s="6" t="b">
        <f t="shared" si="0"/>
        <v>1</v>
      </c>
      <c r="F8" s="6" t="s">
        <v>63</v>
      </c>
      <c r="G8" s="6">
        <v>6</v>
      </c>
      <c r="H8" s="6">
        <f t="shared" si="1"/>
        <v>0</v>
      </c>
    </row>
    <row r="9" spans="1:8" ht="15">
      <c r="A9" s="21" t="s">
        <v>109</v>
      </c>
      <c r="B9" s="6">
        <f>HLOOKUP(A9,Indicators!$B$15:$AW$17,2,0)</f>
        <v>5</v>
      </c>
      <c r="D9" s="6" t="b">
        <f t="shared" si="0"/>
        <v>1</v>
      </c>
      <c r="F9" s="6" t="s">
        <v>109</v>
      </c>
      <c r="G9" s="6">
        <v>5</v>
      </c>
      <c r="H9" s="6">
        <f t="shared" si="1"/>
        <v>0</v>
      </c>
    </row>
    <row r="10" spans="1:8" ht="15">
      <c r="A10" s="21" t="s">
        <v>44</v>
      </c>
      <c r="B10" s="6">
        <f>HLOOKUP(A10,Indicators!$B$15:$AW$17,2,0)</f>
        <v>6</v>
      </c>
      <c r="D10" s="6" t="b">
        <f t="shared" si="0"/>
        <v>1</v>
      </c>
      <c r="F10" s="6" t="s">
        <v>44</v>
      </c>
      <c r="G10" s="6">
        <v>6</v>
      </c>
      <c r="H10" s="6">
        <f t="shared" si="1"/>
        <v>0</v>
      </c>
    </row>
    <row r="11" spans="1:8" ht="15">
      <c r="A11" s="21" t="s">
        <v>85</v>
      </c>
      <c r="B11" s="6">
        <f>HLOOKUP(A11,Indicators!$B$15:$AW$17,2,0)</f>
        <v>6</v>
      </c>
      <c r="D11" s="6" t="b">
        <f t="shared" si="0"/>
        <v>1</v>
      </c>
      <c r="F11" s="6" t="s">
        <v>85</v>
      </c>
      <c r="G11" s="6">
        <v>6</v>
      </c>
      <c r="H11" s="6">
        <f t="shared" si="1"/>
        <v>0</v>
      </c>
    </row>
    <row r="12" spans="1:8" ht="15">
      <c r="A12" s="21" t="s">
        <v>73</v>
      </c>
      <c r="B12" s="6">
        <f>HLOOKUP(A12,Indicators!$B$15:$AW$17,2,0)</f>
        <v>6</v>
      </c>
      <c r="D12" s="6" t="b">
        <f t="shared" si="0"/>
        <v>1</v>
      </c>
      <c r="F12" s="6" t="s">
        <v>73</v>
      </c>
      <c r="G12" s="6">
        <v>5</v>
      </c>
      <c r="H12" s="6">
        <f t="shared" si="1"/>
        <v>1</v>
      </c>
    </row>
    <row r="13" spans="1:8" ht="15">
      <c r="A13" s="21" t="s">
        <v>104</v>
      </c>
      <c r="B13" s="6">
        <f>HLOOKUP(A13,Indicators!$B$15:$AW$17,2,0)</f>
        <v>6</v>
      </c>
      <c r="D13" s="6" t="b">
        <f t="shared" si="0"/>
        <v>1</v>
      </c>
      <c r="F13" s="6" t="s">
        <v>104</v>
      </c>
      <c r="G13" s="6">
        <v>6</v>
      </c>
      <c r="H13" s="6">
        <f t="shared" si="1"/>
        <v>0</v>
      </c>
    </row>
    <row r="14" spans="1:8" ht="15">
      <c r="A14" s="21" t="s">
        <v>58</v>
      </c>
      <c r="B14" s="6">
        <f>HLOOKUP(A14,Indicators!$B$15:$AW$17,2,0)</f>
        <v>6</v>
      </c>
      <c r="D14" s="6" t="b">
        <f t="shared" si="0"/>
        <v>1</v>
      </c>
      <c r="F14" s="6" t="s">
        <v>58</v>
      </c>
      <c r="G14" s="6">
        <v>6</v>
      </c>
      <c r="H14" s="6">
        <f t="shared" si="1"/>
        <v>0</v>
      </c>
    </row>
    <row r="15" spans="1:8" ht="15">
      <c r="A15" s="21" t="s">
        <v>52</v>
      </c>
      <c r="B15" s="6">
        <f>HLOOKUP(A15,Indicators!$B$15:$AW$17,2,0)</f>
        <v>5</v>
      </c>
      <c r="D15" s="6" t="b">
        <f t="shared" si="0"/>
        <v>1</v>
      </c>
      <c r="F15" s="6" t="s">
        <v>52</v>
      </c>
      <c r="G15" s="6">
        <v>5</v>
      </c>
      <c r="H15" s="6">
        <f t="shared" si="1"/>
        <v>0</v>
      </c>
    </row>
    <row r="16" spans="1:8" ht="15">
      <c r="A16" s="21" t="s">
        <v>50</v>
      </c>
      <c r="B16" s="6">
        <f>HLOOKUP(A16,Indicators!$B$15:$AW$17,2,0)</f>
        <v>6</v>
      </c>
      <c r="D16" s="6" t="b">
        <f t="shared" si="0"/>
        <v>1</v>
      </c>
      <c r="F16" s="6" t="s">
        <v>50</v>
      </c>
      <c r="G16" s="6">
        <v>6</v>
      </c>
      <c r="H16" s="6">
        <f t="shared" si="1"/>
        <v>0</v>
      </c>
    </row>
    <row r="17" spans="1:8" ht="15">
      <c r="A17" s="21" t="s">
        <v>75</v>
      </c>
      <c r="B17" s="6">
        <f>HLOOKUP(A17,Indicators!$B$15:$AW$17,2,0)</f>
        <v>4</v>
      </c>
      <c r="D17" s="6" t="b">
        <f t="shared" si="0"/>
        <v>1</v>
      </c>
      <c r="F17" s="6" t="s">
        <v>75</v>
      </c>
      <c r="G17" s="6">
        <v>3</v>
      </c>
      <c r="H17" s="6">
        <f t="shared" si="1"/>
        <v>1</v>
      </c>
    </row>
    <row r="18" spans="1:8" ht="15">
      <c r="A18" s="21" t="s">
        <v>83</v>
      </c>
      <c r="B18" s="6">
        <f>HLOOKUP(A18,Indicators!$B$15:$AW$17,2,0)</f>
        <v>3</v>
      </c>
      <c r="D18" s="6" t="b">
        <f t="shared" si="0"/>
        <v>1</v>
      </c>
      <c r="F18" s="6" t="s">
        <v>83</v>
      </c>
      <c r="G18" s="6">
        <v>5</v>
      </c>
      <c r="H18" s="6">
        <f t="shared" si="1"/>
        <v>-2</v>
      </c>
    </row>
    <row r="19" spans="1:8" ht="15">
      <c r="A19" s="21" t="s">
        <v>81</v>
      </c>
      <c r="B19" s="6">
        <f>HLOOKUP(A19,Indicators!$B$15:$AW$17,2,0)</f>
        <v>4</v>
      </c>
      <c r="D19" s="6" t="b">
        <f t="shared" si="0"/>
        <v>1</v>
      </c>
      <c r="F19" s="6" t="s">
        <v>81</v>
      </c>
      <c r="G19" s="6">
        <v>5</v>
      </c>
      <c r="H19" s="6">
        <f t="shared" si="1"/>
        <v>-1</v>
      </c>
    </row>
    <row r="20" spans="1:8" ht="15">
      <c r="A20" s="21" t="s">
        <v>79</v>
      </c>
      <c r="B20" s="6">
        <f>HLOOKUP(A20,Indicators!$B$15:$AW$17,2,0)</f>
        <v>4</v>
      </c>
      <c r="D20" s="6" t="b">
        <f t="shared" si="0"/>
        <v>1</v>
      </c>
      <c r="F20" s="6" t="s">
        <v>79</v>
      </c>
      <c r="G20" s="6">
        <v>6</v>
      </c>
      <c r="H20" s="41">
        <f t="shared" si="1"/>
        <v>-2</v>
      </c>
    </row>
    <row r="21" spans="1:8" ht="15">
      <c r="A21" s="21" t="s">
        <v>42</v>
      </c>
      <c r="B21" s="6">
        <f>HLOOKUP(A21,Indicators!$B$15:$AW$17,2,0)</f>
        <v>4</v>
      </c>
      <c r="D21" s="6" t="b">
        <f t="shared" si="0"/>
        <v>1</v>
      </c>
      <c r="F21" s="6" t="s">
        <v>42</v>
      </c>
      <c r="G21" s="6">
        <v>2</v>
      </c>
      <c r="H21" s="6">
        <f t="shared" si="1"/>
        <v>2</v>
      </c>
    </row>
    <row r="22" spans="1:8" ht="15">
      <c r="A22" s="21" t="s">
        <v>71</v>
      </c>
      <c r="B22" s="6">
        <f>HLOOKUP(A22,Indicators!$B$15:$AW$17,2,0)</f>
        <v>6</v>
      </c>
      <c r="D22" s="6" t="b">
        <f t="shared" si="0"/>
        <v>1</v>
      </c>
      <c r="F22" s="6" t="s">
        <v>71</v>
      </c>
      <c r="G22" s="6">
        <v>3</v>
      </c>
      <c r="H22" s="19">
        <f t="shared" si="1"/>
        <v>3</v>
      </c>
    </row>
    <row r="23" spans="1:8" ht="15">
      <c r="A23" s="21" t="s">
        <v>65</v>
      </c>
      <c r="B23" s="6">
        <f>HLOOKUP(A23,Indicators!$B$15:$AW$17,2,0)</f>
        <v>6</v>
      </c>
      <c r="D23" s="6" t="b">
        <f t="shared" si="0"/>
        <v>1</v>
      </c>
      <c r="F23" s="6" t="s">
        <v>65</v>
      </c>
      <c r="G23" s="6">
        <v>4</v>
      </c>
      <c r="H23" s="6">
        <f t="shared" si="1"/>
        <v>2</v>
      </c>
    </row>
    <row r="24" spans="1:8" ht="15">
      <c r="A24" s="21" t="s">
        <v>89</v>
      </c>
      <c r="B24" s="6">
        <f>HLOOKUP(A24,Indicators!$B$15:$AW$17,2,0)</f>
        <v>4</v>
      </c>
      <c r="D24" s="6" t="b">
        <f t="shared" si="0"/>
        <v>1</v>
      </c>
      <c r="F24" s="6" t="s">
        <v>89</v>
      </c>
      <c r="G24" s="6">
        <v>6</v>
      </c>
      <c r="H24" s="6">
        <f t="shared" si="1"/>
        <v>-2</v>
      </c>
    </row>
    <row r="25" spans="1:8" ht="15">
      <c r="A25" s="21" t="s">
        <v>128</v>
      </c>
      <c r="B25" s="6">
        <f>HLOOKUP(A25,Indicators!$B$15:$AW$17,2,0)</f>
        <v>6</v>
      </c>
      <c r="D25" s="6" t="b">
        <f t="shared" si="0"/>
        <v>1</v>
      </c>
      <c r="F25" s="6" t="s">
        <v>128</v>
      </c>
      <c r="G25" s="6">
        <v>6</v>
      </c>
      <c r="H25" s="6">
        <f t="shared" si="1"/>
        <v>0</v>
      </c>
    </row>
    <row r="26" spans="1:8" ht="15">
      <c r="A26" s="21" t="s">
        <v>48</v>
      </c>
      <c r="B26" s="6">
        <f>HLOOKUP(A26,Indicators!$B$15:$AW$17,2,0)</f>
        <v>4</v>
      </c>
      <c r="D26" s="6" t="b">
        <f t="shared" si="0"/>
        <v>1</v>
      </c>
      <c r="F26" s="6" t="s">
        <v>48</v>
      </c>
      <c r="G26" s="6">
        <v>3</v>
      </c>
      <c r="H26" s="6">
        <f t="shared" si="1"/>
        <v>1</v>
      </c>
    </row>
    <row r="27" spans="1:8" ht="15">
      <c r="A27" s="21" t="s">
        <v>96</v>
      </c>
      <c r="B27" s="6">
        <f>HLOOKUP(A27,Indicators!$B$15:$AW$17,2,0)</f>
        <v>2</v>
      </c>
      <c r="D27" s="6" t="b">
        <f t="shared" si="0"/>
        <v>1</v>
      </c>
      <c r="F27" s="6" t="s">
        <v>96</v>
      </c>
      <c r="G27" s="6">
        <v>2</v>
      </c>
      <c r="H27" s="6">
        <f t="shared" si="1"/>
        <v>0</v>
      </c>
    </row>
    <row r="28" spans="1:8" ht="15">
      <c r="A28" s="21" t="s">
        <v>130</v>
      </c>
      <c r="B28" s="6">
        <f>HLOOKUP(A28,Indicators!$B$15:$AW$17,2,0)</f>
        <v>4</v>
      </c>
      <c r="D28" s="6" t="b">
        <f t="shared" si="0"/>
        <v>1</v>
      </c>
      <c r="F28" s="6" t="s">
        <v>130</v>
      </c>
      <c r="G28" s="6">
        <v>4</v>
      </c>
      <c r="H28" s="6">
        <f t="shared" si="1"/>
        <v>0</v>
      </c>
    </row>
    <row r="29" spans="1:8" ht="15">
      <c r="A29" s="21" t="s">
        <v>102</v>
      </c>
      <c r="B29" s="6">
        <f>HLOOKUP(A29,Indicators!$B$15:$AW$17,2,0)</f>
        <v>5</v>
      </c>
      <c r="D29" s="6" t="b">
        <f t="shared" si="0"/>
        <v>1</v>
      </c>
      <c r="F29" s="6" t="s">
        <v>102</v>
      </c>
      <c r="G29" s="6">
        <v>5</v>
      </c>
      <c r="H29" s="6">
        <f t="shared" si="1"/>
        <v>0</v>
      </c>
    </row>
    <row r="30" spans="1:8" ht="15">
      <c r="A30" s="21" t="s">
        <v>111</v>
      </c>
      <c r="B30" s="6">
        <f>HLOOKUP(A30,Indicators!$B$15:$AW$17,2,0)</f>
        <v>3</v>
      </c>
      <c r="D30" s="6" t="b">
        <f t="shared" si="0"/>
        <v>1</v>
      </c>
      <c r="F30" s="6" t="s">
        <v>111</v>
      </c>
      <c r="G30" s="6">
        <v>4</v>
      </c>
      <c r="H30" s="6">
        <f t="shared" si="1"/>
        <v>-1</v>
      </c>
    </row>
    <row r="31" spans="1:8" ht="15">
      <c r="A31" s="21" t="s">
        <v>98</v>
      </c>
      <c r="B31" s="6">
        <f>HLOOKUP(A31,Indicators!$B$15:$AW$17,2,0)</f>
        <v>3</v>
      </c>
      <c r="D31" s="6" t="b">
        <f t="shared" si="0"/>
        <v>1</v>
      </c>
      <c r="F31" s="6" t="s">
        <v>98</v>
      </c>
      <c r="G31" s="6">
        <v>2</v>
      </c>
      <c r="H31" s="6">
        <f t="shared" si="1"/>
        <v>1</v>
      </c>
    </row>
    <row r="32" spans="1:8" ht="15">
      <c r="A32" s="21" t="s">
        <v>68</v>
      </c>
      <c r="B32" s="6">
        <f>HLOOKUP(A32,Indicators!$B$15:$AW$17,2,0)</f>
        <v>1</v>
      </c>
      <c r="D32" s="6" t="b">
        <f t="shared" si="0"/>
        <v>1</v>
      </c>
      <c r="F32" s="6" t="s">
        <v>68</v>
      </c>
      <c r="G32" s="6">
        <v>4</v>
      </c>
      <c r="H32" s="6">
        <f t="shared" si="1"/>
        <v>-3</v>
      </c>
    </row>
    <row r="33" spans="1:8" ht="15">
      <c r="A33" s="21" t="s">
        <v>106</v>
      </c>
      <c r="B33" s="6">
        <f>HLOOKUP(A33,Indicators!$B$15:$AW$17,2,0)</f>
        <v>2</v>
      </c>
      <c r="D33" s="6" t="b">
        <f t="shared" si="0"/>
        <v>1</v>
      </c>
      <c r="F33" s="6" t="s">
        <v>106</v>
      </c>
      <c r="G33" s="6">
        <v>2</v>
      </c>
      <c r="H33" s="6">
        <f t="shared" si="1"/>
        <v>0</v>
      </c>
    </row>
    <row r="34" spans="1:8" ht="15">
      <c r="A34" s="21" t="s">
        <v>87</v>
      </c>
      <c r="B34" s="6">
        <f>HLOOKUP(A34,Indicators!$B$15:$AW$17,2,0)</f>
        <v>1</v>
      </c>
      <c r="D34" s="6" t="b">
        <f t="shared" si="0"/>
        <v>1</v>
      </c>
      <c r="F34" s="6" t="s">
        <v>87</v>
      </c>
      <c r="G34" s="6">
        <v>3</v>
      </c>
      <c r="H34" s="19">
        <f t="shared" si="1"/>
        <v>-2</v>
      </c>
    </row>
    <row r="35" spans="1:8" ht="15">
      <c r="A35" s="21" t="s">
        <v>121</v>
      </c>
      <c r="B35" s="6">
        <f>HLOOKUP(A35,Indicators!$B$15:$AW$17,2,0)</f>
        <v>2</v>
      </c>
      <c r="D35" s="6" t="b">
        <f t="shared" si="0"/>
        <v>1</v>
      </c>
      <c r="F35" s="6" t="s">
        <v>121</v>
      </c>
      <c r="G35" s="6">
        <v>2</v>
      </c>
      <c r="H35" s="6">
        <f t="shared" si="1"/>
        <v>0</v>
      </c>
    </row>
    <row r="36" spans="1:8" ht="15">
      <c r="A36" s="21" t="s">
        <v>92</v>
      </c>
      <c r="B36" s="6">
        <f>HLOOKUP(A36,Indicators!$B$15:$AW$17,2,0)</f>
        <v>2</v>
      </c>
      <c r="D36" s="6" t="b">
        <f t="shared" si="0"/>
        <v>1</v>
      </c>
      <c r="F36" s="6" t="s">
        <v>92</v>
      </c>
      <c r="G36" s="6">
        <v>2</v>
      </c>
      <c r="H36" s="19">
        <f>B36-G36</f>
        <v>0</v>
      </c>
    </row>
    <row r="37" spans="1:8" ht="15">
      <c r="A37" s="21" t="s">
        <v>115</v>
      </c>
      <c r="B37" s="6">
        <f>HLOOKUP(A37,Indicators!$B$15:$AW$17,2,0)</f>
        <v>1</v>
      </c>
      <c r="D37" s="6" t="b">
        <f t="shared" si="0"/>
        <v>1</v>
      </c>
      <c r="F37" s="6" t="s">
        <v>115</v>
      </c>
      <c r="G37" s="6">
        <v>1</v>
      </c>
      <c r="H37" s="6">
        <f t="shared" si="1"/>
        <v>0</v>
      </c>
    </row>
    <row r="38" spans="1:8" ht="15">
      <c r="A38" s="21" t="s">
        <v>119</v>
      </c>
      <c r="B38" s="6">
        <f>HLOOKUP(A38,Indicators!$B$15:$AW$17,2,0)</f>
        <v>1</v>
      </c>
      <c r="D38" s="6" t="b">
        <f t="shared" si="0"/>
        <v>1</v>
      </c>
      <c r="F38" s="6" t="s">
        <v>119</v>
      </c>
      <c r="G38" s="6">
        <v>1</v>
      </c>
      <c r="H38" s="6">
        <f t="shared" si="1"/>
        <v>0</v>
      </c>
    </row>
    <row r="39" spans="1:8" ht="15">
      <c r="A39" s="21" t="s">
        <v>100</v>
      </c>
      <c r="B39" s="6">
        <f>HLOOKUP(A39,Indicators!$B$15:$AW$17,2,0)</f>
        <v>1</v>
      </c>
      <c r="D39" s="6" t="b">
        <f t="shared" si="0"/>
        <v>1</v>
      </c>
      <c r="F39" s="6" t="s">
        <v>100</v>
      </c>
      <c r="G39" s="6">
        <v>1</v>
      </c>
      <c r="H39" s="6">
        <f t="shared" si="1"/>
        <v>0</v>
      </c>
    </row>
    <row r="40" spans="1:8" ht="15">
      <c r="A40" s="21" t="s">
        <v>113</v>
      </c>
      <c r="B40" s="6">
        <f>HLOOKUP(A40,Indicators!$B$15:$AW$17,2,0)</f>
        <v>2</v>
      </c>
      <c r="D40" s="6" t="b">
        <f t="shared" si="0"/>
        <v>1</v>
      </c>
      <c r="F40" s="6" t="s">
        <v>113</v>
      </c>
      <c r="G40" s="6">
        <v>2</v>
      </c>
      <c r="H40" s="6">
        <f t="shared" si="1"/>
        <v>0</v>
      </c>
    </row>
    <row r="46" spans="1:2" ht="15">
      <c r="A46"/>
      <c r="B46"/>
    </row>
    <row r="47" spans="1:2" ht="15">
      <c r="A47"/>
      <c r="B47"/>
    </row>
    <row r="48" spans="1:2" ht="15">
      <c r="A48"/>
      <c r="B48"/>
    </row>
    <row r="49" spans="1:2" ht="15">
      <c r="A49"/>
      <c r="B49"/>
    </row>
    <row r="50" spans="1:2" ht="15">
      <c r="A50"/>
      <c r="B50"/>
    </row>
    <row r="51" spans="1:2" ht="15">
      <c r="A51"/>
      <c r="B51"/>
    </row>
    <row r="52" spans="1:2" ht="15">
      <c r="A52"/>
      <c r="B52"/>
    </row>
    <row r="53" spans="1:2" ht="15">
      <c r="A53"/>
      <c r="B53"/>
    </row>
    <row r="54" spans="1:2" ht="15">
      <c r="A54"/>
      <c r="B54"/>
    </row>
    <row r="55" spans="1:2" ht="15">
      <c r="A55"/>
      <c r="B55"/>
    </row>
    <row r="56" spans="1:2" ht="15">
      <c r="A56"/>
      <c r="B56"/>
    </row>
    <row r="57" spans="1:2" ht="15">
      <c r="A57"/>
      <c r="B57"/>
    </row>
    <row r="58" spans="1:2" ht="15">
      <c r="A58"/>
      <c r="B58"/>
    </row>
    <row r="59" spans="1:2" ht="15">
      <c r="A59"/>
      <c r="B59"/>
    </row>
    <row r="60" spans="1:2" ht="15">
      <c r="A60"/>
      <c r="B60"/>
    </row>
    <row r="61" spans="1:2" ht="15">
      <c r="A61"/>
      <c r="B61"/>
    </row>
    <row r="62" spans="1:2" ht="15">
      <c r="A62"/>
      <c r="B62"/>
    </row>
    <row r="63" spans="1:2" ht="15">
      <c r="A63"/>
      <c r="B63"/>
    </row>
    <row r="64" spans="1:2" ht="15">
      <c r="A64"/>
      <c r="B64"/>
    </row>
    <row r="65" spans="1:2" ht="15">
      <c r="A65"/>
      <c r="B65"/>
    </row>
    <row r="66" spans="1:2" ht="15">
      <c r="A66"/>
      <c r="B66"/>
    </row>
    <row r="67" spans="1:2" ht="15">
      <c r="A67"/>
      <c r="B67"/>
    </row>
    <row r="68" spans="1:2" ht="15">
      <c r="A68"/>
      <c r="B68"/>
    </row>
    <row r="69" spans="1:2" ht="15">
      <c r="A69"/>
      <c r="B69"/>
    </row>
    <row r="70" spans="1:2" ht="15">
      <c r="A70"/>
      <c r="B70"/>
    </row>
    <row r="71" spans="1:2" ht="15">
      <c r="A71"/>
      <c r="B71"/>
    </row>
    <row r="72" spans="1:2" ht="15">
      <c r="A72"/>
      <c r="B72"/>
    </row>
    <row r="73" spans="1:2" ht="15">
      <c r="A73"/>
      <c r="B73"/>
    </row>
    <row r="74" spans="1:2" ht="15">
      <c r="A74"/>
      <c r="B74"/>
    </row>
    <row r="75" spans="1:2" ht="15">
      <c r="A75"/>
      <c r="B75"/>
    </row>
    <row r="76" spans="1:2" ht="15">
      <c r="A76"/>
      <c r="B76"/>
    </row>
    <row r="77" spans="1:2" ht="15">
      <c r="A77"/>
      <c r="B77"/>
    </row>
    <row r="78" spans="1:2" ht="15">
      <c r="A78"/>
      <c r="B78"/>
    </row>
    <row r="79" spans="1:2" ht="15">
      <c r="A79"/>
      <c r="B79"/>
    </row>
    <row r="80" spans="1:2" ht="15">
      <c r="A80"/>
      <c r="B80"/>
    </row>
    <row r="81" spans="1:2" ht="15">
      <c r="A81"/>
      <c r="B81"/>
    </row>
    <row r="82" spans="1:2" ht="15">
      <c r="A82"/>
      <c r="B82"/>
    </row>
    <row r="83" spans="1:2" ht="15">
      <c r="A83"/>
      <c r="B83"/>
    </row>
    <row r="84" spans="1:2" ht="15">
      <c r="A84"/>
      <c r="B84"/>
    </row>
    <row r="85" spans="1:2" ht="15">
      <c r="A85"/>
      <c r="B85"/>
    </row>
    <row r="86" spans="1:2" ht="15">
      <c r="A86"/>
      <c r="B86"/>
    </row>
  </sheetData>
  <sheetProtection/>
  <printOptions/>
  <pageMargins left="0.7" right="0.7" top="0.75" bottom="0.75" header="0.3" footer="0.3"/>
  <pageSetup horizontalDpi="300" verticalDpi="300" orientation="portrait" paperSize="9"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30.7109375" style="0" bestFit="1" customWidth="1"/>
    <col min="2" max="2" width="17.8515625" style="0" bestFit="1" customWidth="1"/>
    <col min="3" max="3" width="17.421875" style="0" bestFit="1" customWidth="1"/>
    <col min="4" max="4" width="4.00390625" style="0" bestFit="1" customWidth="1"/>
    <col min="5" max="5" width="8.140625" style="0" customWidth="1"/>
    <col min="6" max="9" width="11.28125" style="0" bestFit="1" customWidth="1"/>
  </cols>
  <sheetData>
    <row r="1" spans="1:2" ht="15">
      <c r="A1" s="1" t="s">
        <v>21</v>
      </c>
      <c r="B1" t="s">
        <v>407</v>
      </c>
    </row>
    <row r="2" spans="1:2" ht="15">
      <c r="A2" s="1" t="s">
        <v>1</v>
      </c>
      <c r="B2" t="s">
        <v>454</v>
      </c>
    </row>
    <row r="3" spans="1:2" ht="15">
      <c r="A3" s="1" t="s">
        <v>3</v>
      </c>
      <c r="B3" t="s">
        <v>407</v>
      </c>
    </row>
    <row r="5" spans="1:2" ht="15">
      <c r="A5" s="1" t="s">
        <v>463</v>
      </c>
      <c r="B5" s="1" t="s">
        <v>386</v>
      </c>
    </row>
    <row r="6" spans="1:6" ht="15">
      <c r="A6" s="1" t="s">
        <v>383</v>
      </c>
      <c r="B6" t="s">
        <v>131</v>
      </c>
      <c r="C6" t="s">
        <v>61</v>
      </c>
      <c r="D6" t="s">
        <v>90</v>
      </c>
      <c r="E6" t="s">
        <v>56</v>
      </c>
      <c r="F6" t="s">
        <v>384</v>
      </c>
    </row>
    <row r="7" spans="1:6" ht="15">
      <c r="A7" s="2" t="s">
        <v>68</v>
      </c>
      <c r="B7" s="3">
        <v>1</v>
      </c>
      <c r="C7" s="3"/>
      <c r="D7" s="3"/>
      <c r="E7" s="3"/>
      <c r="F7" s="3">
        <v>1</v>
      </c>
    </row>
    <row r="8" spans="1:6" ht="15">
      <c r="A8" s="2" t="s">
        <v>81</v>
      </c>
      <c r="B8" s="3">
        <v>3</v>
      </c>
      <c r="C8" s="3"/>
      <c r="D8" s="3">
        <v>1</v>
      </c>
      <c r="E8" s="3"/>
      <c r="F8" s="3">
        <v>4</v>
      </c>
    </row>
    <row r="9" spans="1:6" ht="15">
      <c r="A9" s="2" t="s">
        <v>106</v>
      </c>
      <c r="B9" s="3">
        <v>2</v>
      </c>
      <c r="C9" s="3"/>
      <c r="D9" s="3"/>
      <c r="E9" s="3"/>
      <c r="F9" s="3">
        <v>2</v>
      </c>
    </row>
    <row r="10" spans="1:6" ht="15">
      <c r="A10" s="2" t="s">
        <v>113</v>
      </c>
      <c r="B10" s="3">
        <v>2</v>
      </c>
      <c r="C10" s="3"/>
      <c r="D10" s="3"/>
      <c r="E10" s="3"/>
      <c r="F10" s="3">
        <v>2</v>
      </c>
    </row>
    <row r="11" spans="1:6" ht="15">
      <c r="A11" s="2" t="s">
        <v>75</v>
      </c>
      <c r="B11" s="3">
        <v>3</v>
      </c>
      <c r="C11" s="3"/>
      <c r="D11" s="3"/>
      <c r="E11" s="3">
        <v>1</v>
      </c>
      <c r="F11" s="3">
        <v>4</v>
      </c>
    </row>
    <row r="12" spans="1:6" ht="15">
      <c r="A12" s="2" t="s">
        <v>109</v>
      </c>
      <c r="B12" s="3">
        <v>2</v>
      </c>
      <c r="C12" s="3">
        <v>2</v>
      </c>
      <c r="D12" s="3">
        <v>1</v>
      </c>
      <c r="E12" s="3"/>
      <c r="F12" s="3">
        <v>5</v>
      </c>
    </row>
    <row r="13" spans="1:6" ht="15">
      <c r="A13" s="2" t="s">
        <v>73</v>
      </c>
      <c r="B13" s="3">
        <v>6</v>
      </c>
      <c r="C13" s="3"/>
      <c r="D13" s="3"/>
      <c r="E13" s="3"/>
      <c r="F13" s="3">
        <v>6</v>
      </c>
    </row>
    <row r="14" spans="1:6" ht="15">
      <c r="A14" s="2" t="s">
        <v>71</v>
      </c>
      <c r="B14" s="3">
        <v>6</v>
      </c>
      <c r="C14" s="3"/>
      <c r="D14" s="3"/>
      <c r="E14" s="3"/>
      <c r="F14" s="3">
        <v>6</v>
      </c>
    </row>
    <row r="15" spans="1:6" ht="15">
      <c r="A15" s="2" t="s">
        <v>63</v>
      </c>
      <c r="B15" s="3">
        <v>6</v>
      </c>
      <c r="C15" s="3"/>
      <c r="D15" s="3"/>
      <c r="E15" s="3"/>
      <c r="F15" s="3">
        <v>6</v>
      </c>
    </row>
    <row r="16" spans="1:6" ht="15">
      <c r="A16" s="2" t="s">
        <v>48</v>
      </c>
      <c r="B16" s="3">
        <v>4</v>
      </c>
      <c r="C16" s="3"/>
      <c r="D16" s="3"/>
      <c r="E16" s="3"/>
      <c r="F16" s="3">
        <v>4</v>
      </c>
    </row>
    <row r="17" spans="1:6" ht="15">
      <c r="A17" s="2" t="s">
        <v>111</v>
      </c>
      <c r="B17" s="3">
        <v>2</v>
      </c>
      <c r="C17" s="3">
        <v>1</v>
      </c>
      <c r="D17" s="3"/>
      <c r="E17" s="3"/>
      <c r="F17" s="3">
        <v>3</v>
      </c>
    </row>
    <row r="18" spans="1:6" ht="15">
      <c r="A18" s="2" t="s">
        <v>83</v>
      </c>
      <c r="B18" s="3">
        <v>3</v>
      </c>
      <c r="C18" s="3"/>
      <c r="D18" s="3"/>
      <c r="E18" s="3"/>
      <c r="F18" s="3">
        <v>3</v>
      </c>
    </row>
    <row r="19" spans="1:6" ht="15">
      <c r="A19" s="2" t="s">
        <v>79</v>
      </c>
      <c r="B19" s="3">
        <v>3</v>
      </c>
      <c r="C19" s="3">
        <v>1</v>
      </c>
      <c r="D19" s="3"/>
      <c r="E19" s="3"/>
      <c r="F19" s="3">
        <v>4</v>
      </c>
    </row>
    <row r="20" spans="1:6" ht="15">
      <c r="A20" s="2" t="s">
        <v>52</v>
      </c>
      <c r="B20" s="3">
        <v>3</v>
      </c>
      <c r="C20" s="3">
        <v>2</v>
      </c>
      <c r="D20" s="3"/>
      <c r="E20" s="3"/>
      <c r="F20" s="3">
        <v>5</v>
      </c>
    </row>
    <row r="21" spans="1:6" ht="15">
      <c r="A21" s="2" t="s">
        <v>65</v>
      </c>
      <c r="B21" s="3">
        <v>6</v>
      </c>
      <c r="C21" s="3"/>
      <c r="D21" s="3"/>
      <c r="E21" s="3"/>
      <c r="F21" s="3">
        <v>6</v>
      </c>
    </row>
    <row r="22" spans="1:6" ht="15">
      <c r="A22" s="2" t="s">
        <v>115</v>
      </c>
      <c r="B22" s="3">
        <v>1</v>
      </c>
      <c r="C22" s="3"/>
      <c r="D22" s="3"/>
      <c r="E22" s="3"/>
      <c r="F22" s="3">
        <v>1</v>
      </c>
    </row>
    <row r="23" spans="1:6" ht="15">
      <c r="A23" s="2" t="s">
        <v>85</v>
      </c>
      <c r="B23" s="3">
        <v>6</v>
      </c>
      <c r="C23" s="3"/>
      <c r="D23" s="3"/>
      <c r="E23" s="3"/>
      <c r="F23" s="3">
        <v>6</v>
      </c>
    </row>
    <row r="24" spans="1:6" ht="15">
      <c r="A24" s="2" t="s">
        <v>87</v>
      </c>
      <c r="B24" s="3"/>
      <c r="C24" s="3"/>
      <c r="D24" s="3"/>
      <c r="E24" s="3">
        <v>1</v>
      </c>
      <c r="F24" s="3">
        <v>1</v>
      </c>
    </row>
    <row r="25" spans="1:6" ht="15">
      <c r="A25" s="2" t="s">
        <v>89</v>
      </c>
      <c r="B25" s="3">
        <v>3</v>
      </c>
      <c r="C25" s="3">
        <v>1</v>
      </c>
      <c r="D25" s="3"/>
      <c r="E25" s="3"/>
      <c r="F25" s="3">
        <v>4</v>
      </c>
    </row>
    <row r="26" spans="1:6" ht="15">
      <c r="A26" s="2" t="s">
        <v>60</v>
      </c>
      <c r="B26" s="3">
        <v>6</v>
      </c>
      <c r="C26" s="3"/>
      <c r="D26" s="3"/>
      <c r="E26" s="3"/>
      <c r="F26" s="3">
        <v>6</v>
      </c>
    </row>
    <row r="27" spans="1:6" ht="15">
      <c r="A27" s="2" t="s">
        <v>44</v>
      </c>
      <c r="B27" s="3">
        <v>4</v>
      </c>
      <c r="C27" s="3"/>
      <c r="D27" s="3">
        <v>1</v>
      </c>
      <c r="E27" s="3">
        <v>1</v>
      </c>
      <c r="F27" s="3">
        <v>6</v>
      </c>
    </row>
    <row r="28" spans="1:6" ht="15">
      <c r="A28" s="2" t="s">
        <v>58</v>
      </c>
      <c r="B28" s="3">
        <v>6</v>
      </c>
      <c r="C28" s="3"/>
      <c r="D28" s="3"/>
      <c r="E28" s="3"/>
      <c r="F28" s="3">
        <v>6</v>
      </c>
    </row>
    <row r="29" spans="1:6" ht="15">
      <c r="A29" s="2" t="s">
        <v>384</v>
      </c>
      <c r="B29" s="3">
        <v>78</v>
      </c>
      <c r="C29" s="3">
        <v>7</v>
      </c>
      <c r="D29" s="3">
        <v>3</v>
      </c>
      <c r="E29" s="3">
        <v>3</v>
      </c>
      <c r="F29" s="3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30.7109375" style="0" bestFit="1" customWidth="1"/>
    <col min="2" max="2" width="17.8515625" style="0" bestFit="1" customWidth="1"/>
    <col min="3" max="3" width="17.421875" style="0" customWidth="1"/>
    <col min="4" max="4" width="4.00390625" style="0" customWidth="1"/>
    <col min="5" max="5" width="8.140625" style="0" bestFit="1" customWidth="1"/>
    <col min="6" max="6" width="11.28125" style="0" customWidth="1"/>
    <col min="7" max="7" width="13.7109375" style="0" customWidth="1"/>
    <col min="8" max="23" width="12.00390625" style="0" bestFit="1" customWidth="1"/>
    <col min="24" max="24" width="11.00390625" style="0" bestFit="1" customWidth="1"/>
    <col min="25" max="25" width="12.00390625" style="0" bestFit="1" customWidth="1"/>
    <col min="26" max="26" width="7.00390625" style="0" customWidth="1"/>
    <col min="27" max="28" width="11.00390625" style="0" bestFit="1" customWidth="1"/>
    <col min="29" max="41" width="12.00390625" style="0" bestFit="1" customWidth="1"/>
    <col min="42" max="42" width="11.00390625" style="0" bestFit="1" customWidth="1"/>
    <col min="43" max="43" width="6.00390625" style="0" customWidth="1"/>
    <col min="44" max="55" width="12.00390625" style="0" bestFit="1" customWidth="1"/>
    <col min="56" max="56" width="7.00390625" style="0" customWidth="1"/>
    <col min="57" max="63" width="12.00390625" style="0" bestFit="1" customWidth="1"/>
    <col min="64" max="64" width="11.00390625" style="0" bestFit="1" customWidth="1"/>
    <col min="65" max="74" width="12.00390625" style="0" bestFit="1" customWidth="1"/>
    <col min="75" max="76" width="5.00390625" style="0" customWidth="1"/>
    <col min="77" max="81" width="12.00390625" style="0" bestFit="1" customWidth="1"/>
    <col min="82" max="82" width="6.00390625" style="0" customWidth="1"/>
    <col min="83" max="92" width="12.00390625" style="0" bestFit="1" customWidth="1"/>
    <col min="93" max="93" width="5.00390625" style="0" customWidth="1"/>
    <col min="94" max="94" width="12.00390625" style="0" bestFit="1" customWidth="1"/>
    <col min="95" max="95" width="8.00390625" style="0" customWidth="1"/>
    <col min="96" max="101" width="12.00390625" style="0" bestFit="1" customWidth="1"/>
    <col min="102" max="102" width="10.00390625" style="0" bestFit="1" customWidth="1"/>
    <col min="103" max="105" width="12.00390625" style="0" bestFit="1" customWidth="1"/>
    <col min="106" max="106" width="7.00390625" style="0" customWidth="1"/>
    <col min="107" max="107" width="11.00390625" style="0" bestFit="1" customWidth="1"/>
    <col min="108" max="109" width="12.00390625" style="0" bestFit="1" customWidth="1"/>
    <col min="110" max="110" width="5.00390625" style="0" customWidth="1"/>
    <col min="111" max="116" width="12.00390625" style="0" bestFit="1" customWidth="1"/>
    <col min="117" max="117" width="11.00390625" style="0" bestFit="1" customWidth="1"/>
    <col min="118" max="124" width="12.00390625" style="0" bestFit="1" customWidth="1"/>
    <col min="125" max="126" width="5.00390625" style="0" customWidth="1"/>
    <col min="127" max="127" width="6.00390625" style="0" customWidth="1"/>
    <col min="128" max="128" width="12.00390625" style="0" bestFit="1" customWidth="1"/>
    <col min="129" max="129" width="5.00390625" style="0" customWidth="1"/>
    <col min="130" max="130" width="8.7109375" style="0" customWidth="1"/>
    <col min="131" max="131" width="19.28125" style="0" bestFit="1" customWidth="1"/>
    <col min="132" max="132" width="6.00390625" style="0" customWidth="1"/>
    <col min="133" max="133" width="5.00390625" style="0" customWidth="1"/>
    <col min="134" max="135" width="6.00390625" style="0" customWidth="1"/>
    <col min="136" max="136" width="22.421875" style="0" bestFit="1" customWidth="1"/>
    <col min="137" max="137" width="5.8515625" style="0" customWidth="1"/>
    <col min="138" max="139" width="9.00390625" style="0" customWidth="1"/>
    <col min="140" max="140" width="10.00390625" style="0" bestFit="1" customWidth="1"/>
    <col min="141" max="141" width="8.8515625" style="0" customWidth="1"/>
    <col min="142" max="142" width="10.00390625" style="0" bestFit="1" customWidth="1"/>
    <col min="143" max="145" width="9.00390625" style="0" customWidth="1"/>
    <col min="146" max="146" width="13.140625" style="0" bestFit="1" customWidth="1"/>
    <col min="148" max="148" width="12.140625" style="0" bestFit="1" customWidth="1"/>
    <col min="149" max="149" width="11.28125" style="0" bestFit="1" customWidth="1"/>
  </cols>
  <sheetData>
    <row r="1" spans="1:2" ht="15">
      <c r="A1" s="1" t="s">
        <v>5</v>
      </c>
      <c r="B1" t="s">
        <v>407</v>
      </c>
    </row>
    <row r="2" spans="1:2" ht="15">
      <c r="A2" s="1" t="s">
        <v>3</v>
      </c>
      <c r="B2" t="s">
        <v>407</v>
      </c>
    </row>
    <row r="4" spans="1:8" ht="15">
      <c r="A4" s="1" t="s">
        <v>414</v>
      </c>
      <c r="B4" s="1" t="s">
        <v>386</v>
      </c>
      <c r="G4" s="24"/>
      <c r="H4" s="24"/>
    </row>
    <row r="5" spans="1:8" ht="15">
      <c r="A5" s="1" t="s">
        <v>383</v>
      </c>
      <c r="B5" t="s">
        <v>131</v>
      </c>
      <c r="C5" t="s">
        <v>61</v>
      </c>
      <c r="D5" t="s">
        <v>90</v>
      </c>
      <c r="E5" t="s">
        <v>56</v>
      </c>
      <c r="F5" t="s">
        <v>384</v>
      </c>
      <c r="G5" s="25" t="s">
        <v>408</v>
      </c>
      <c r="H5" s="25" t="s">
        <v>415</v>
      </c>
    </row>
    <row r="6" spans="1:8" ht="15">
      <c r="A6" s="2" t="s">
        <v>179</v>
      </c>
      <c r="B6" s="3">
        <v>7</v>
      </c>
      <c r="C6" s="3"/>
      <c r="D6" s="3">
        <v>1</v>
      </c>
      <c r="E6" s="3"/>
      <c r="F6" s="3">
        <v>8</v>
      </c>
      <c r="G6">
        <f aca="true" t="shared" si="0" ref="G6:G11">22-F6</f>
        <v>14</v>
      </c>
      <c r="H6">
        <f aca="true" t="shared" si="1" ref="H6:H11">F6+G6</f>
        <v>22</v>
      </c>
    </row>
    <row r="7" spans="1:8" ht="15">
      <c r="A7" s="2" t="s">
        <v>343</v>
      </c>
      <c r="B7" s="3">
        <v>16</v>
      </c>
      <c r="C7" s="3"/>
      <c r="D7" s="3"/>
      <c r="E7" s="3"/>
      <c r="F7" s="3">
        <v>16</v>
      </c>
      <c r="G7">
        <f t="shared" si="0"/>
        <v>6</v>
      </c>
      <c r="H7">
        <f t="shared" si="1"/>
        <v>22</v>
      </c>
    </row>
    <row r="8" spans="1:8" ht="15">
      <c r="A8" s="2" t="s">
        <v>302</v>
      </c>
      <c r="B8" s="3">
        <v>15</v>
      </c>
      <c r="C8" s="3"/>
      <c r="D8" s="3">
        <v>1</v>
      </c>
      <c r="E8" s="3"/>
      <c r="F8" s="3">
        <v>16</v>
      </c>
      <c r="G8">
        <f t="shared" si="0"/>
        <v>6</v>
      </c>
      <c r="H8">
        <f t="shared" si="1"/>
        <v>22</v>
      </c>
    </row>
    <row r="9" spans="1:8" ht="15">
      <c r="A9" s="2" t="s">
        <v>138</v>
      </c>
      <c r="B9" s="3">
        <v>4</v>
      </c>
      <c r="C9" s="3">
        <v>4</v>
      </c>
      <c r="D9" s="3"/>
      <c r="E9" s="3"/>
      <c r="F9" s="3">
        <v>8</v>
      </c>
      <c r="G9">
        <f t="shared" si="0"/>
        <v>14</v>
      </c>
      <c r="H9">
        <f t="shared" si="1"/>
        <v>22</v>
      </c>
    </row>
    <row r="10" spans="1:8" ht="15">
      <c r="A10" s="2" t="s">
        <v>261</v>
      </c>
      <c r="B10" s="3">
        <v>6</v>
      </c>
      <c r="C10" s="3">
        <v>3</v>
      </c>
      <c r="D10" s="3">
        <v>1</v>
      </c>
      <c r="E10" s="3">
        <v>1</v>
      </c>
      <c r="F10" s="3">
        <v>11</v>
      </c>
      <c r="G10">
        <f t="shared" si="0"/>
        <v>11</v>
      </c>
      <c r="H10">
        <f t="shared" si="1"/>
        <v>22</v>
      </c>
    </row>
    <row r="11" spans="1:8" ht="15">
      <c r="A11" s="2" t="s">
        <v>220</v>
      </c>
      <c r="B11" s="3">
        <v>8</v>
      </c>
      <c r="C11" s="3"/>
      <c r="D11" s="3"/>
      <c r="E11" s="3">
        <v>1</v>
      </c>
      <c r="F11" s="3">
        <v>9</v>
      </c>
      <c r="G11">
        <f t="shared" si="0"/>
        <v>13</v>
      </c>
      <c r="H11">
        <f t="shared" si="1"/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3.140625" style="0" customWidth="1"/>
    <col min="2" max="2" width="18.00390625" style="0" customWidth="1"/>
    <col min="3" max="3" width="20.7109375" style="0" bestFit="1" customWidth="1"/>
    <col min="4" max="4" width="18.57421875" style="0" customWidth="1"/>
    <col min="5" max="5" width="17.140625" style="0" customWidth="1"/>
    <col min="6" max="6" width="10.28125" style="0" customWidth="1"/>
    <col min="7" max="7" width="20.7109375" style="0" bestFit="1" customWidth="1"/>
    <col min="8" max="8" width="20.7109375" style="0" customWidth="1"/>
    <col min="9" max="9" width="11.57421875" style="0" customWidth="1"/>
    <col min="10" max="10" width="20.7109375" style="0" bestFit="1" customWidth="1"/>
    <col min="11" max="11" width="14.28125" style="0" bestFit="1" customWidth="1"/>
    <col min="12" max="12" width="18.00390625" style="0" customWidth="1"/>
  </cols>
  <sheetData>
    <row r="2" spans="2:10" ht="15">
      <c r="B2">
        <v>2015</v>
      </c>
      <c r="C2">
        <v>2015</v>
      </c>
      <c r="F2">
        <v>2014</v>
      </c>
      <c r="G2">
        <v>2014</v>
      </c>
      <c r="I2">
        <v>2013</v>
      </c>
      <c r="J2">
        <v>2013</v>
      </c>
    </row>
    <row r="3" spans="1:12" ht="45">
      <c r="A3" s="1" t="s">
        <v>383</v>
      </c>
      <c r="B3" s="37" t="s">
        <v>385</v>
      </c>
      <c r="C3" s="25" t="s">
        <v>416</v>
      </c>
      <c r="D3" s="25" t="s">
        <v>438</v>
      </c>
      <c r="E3" s="25" t="s">
        <v>439</v>
      </c>
      <c r="F3" s="25" t="s">
        <v>436</v>
      </c>
      <c r="G3" s="25" t="s">
        <v>416</v>
      </c>
      <c r="H3" s="25" t="s">
        <v>444</v>
      </c>
      <c r="I3" s="25" t="s">
        <v>436</v>
      </c>
      <c r="J3" s="25" t="s">
        <v>416</v>
      </c>
      <c r="K3" s="36" t="s">
        <v>453</v>
      </c>
      <c r="L3" s="37"/>
    </row>
    <row r="4" spans="1:11" ht="15">
      <c r="A4" s="2" t="s">
        <v>343</v>
      </c>
      <c r="B4" s="4">
        <v>86.82528004396173</v>
      </c>
      <c r="C4" s="6" t="str">
        <f aca="true" t="shared" si="0" ref="C4:C9">IF(B4&gt;79.99,"Very good",IF(B4&gt;59.99,"Good",IF(B4&gt;39.99,"Fair",IF(B4&gt;19.99,"Poor","Very Poor"))))</f>
        <v>Very good</v>
      </c>
      <c r="D4" s="6" t="s">
        <v>440</v>
      </c>
      <c r="E4" s="6" t="s">
        <v>445</v>
      </c>
      <c r="F4" s="4">
        <v>86.89462237923897</v>
      </c>
      <c r="G4" t="str">
        <f aca="true" t="shared" si="1" ref="G4:G9">IF(F4&gt;79.99,"Very good",IF(F4&gt;59.99,"Good",IF(F4&gt;39.99,"Fair",IF(F4&gt;19.99,"Poor","Very Poor"))))</f>
        <v>Very good</v>
      </c>
      <c r="H4" s="65">
        <f aca="true" t="shared" si="2" ref="H4:H9">B4-F4</f>
        <v>-0.06934233527724132</v>
      </c>
      <c r="I4" s="4">
        <v>88.8777785207402</v>
      </c>
      <c r="J4" t="str">
        <f aca="true" t="shared" si="3" ref="J4:J9">IF(I4&gt;79.99,"Very good",IF(I4&gt;59.99,"Good",IF(I4&gt;39.99,"Fair",IF(I4&gt;19.99,"Poor","Very Poor"))))</f>
        <v>Very good</v>
      </c>
      <c r="K4" s="4">
        <f>B4-I4</f>
        <v>-2.0524984767784673</v>
      </c>
    </row>
    <row r="5" spans="1:11" ht="15">
      <c r="A5" s="2" t="s">
        <v>220</v>
      </c>
      <c r="B5" s="4">
        <v>62.71515181844422</v>
      </c>
      <c r="C5" s="6" t="str">
        <f t="shared" si="0"/>
        <v>Good</v>
      </c>
      <c r="D5" s="6" t="s">
        <v>440</v>
      </c>
      <c r="E5" s="6" t="s">
        <v>445</v>
      </c>
      <c r="F5" s="4">
        <v>40.31233361724619</v>
      </c>
      <c r="G5" t="str">
        <f t="shared" si="1"/>
        <v>Fair</v>
      </c>
      <c r="H5" s="65">
        <f t="shared" si="2"/>
        <v>22.40281820119803</v>
      </c>
      <c r="I5" s="4">
        <v>44.29399199999995</v>
      </c>
      <c r="J5" t="str">
        <f t="shared" si="3"/>
        <v>Fair</v>
      </c>
      <c r="K5" s="4">
        <f aca="true" t="shared" si="4" ref="K4:K9">B5-I5</f>
        <v>18.421159818444266</v>
      </c>
    </row>
    <row r="6" spans="1:11" ht="15">
      <c r="A6" s="2" t="s">
        <v>302</v>
      </c>
      <c r="B6" s="4">
        <v>56.51599861925145</v>
      </c>
      <c r="C6" s="6" t="str">
        <f t="shared" si="0"/>
        <v>Fair</v>
      </c>
      <c r="D6" s="6" t="s">
        <v>440</v>
      </c>
      <c r="E6" s="6" t="s">
        <v>445</v>
      </c>
      <c r="F6" s="4">
        <v>40.6665194518911</v>
      </c>
      <c r="G6" t="str">
        <f t="shared" si="1"/>
        <v>Fair</v>
      </c>
      <c r="H6" s="65">
        <f t="shared" si="2"/>
        <v>15.84947916736035</v>
      </c>
      <c r="I6" s="4">
        <v>16.08996949999999</v>
      </c>
      <c r="J6" t="str">
        <f t="shared" si="3"/>
        <v>Very Poor</v>
      </c>
      <c r="K6" s="4">
        <f t="shared" si="4"/>
        <v>40.42602911925145</v>
      </c>
    </row>
    <row r="7" spans="1:11" ht="15">
      <c r="A7" s="2" t="s">
        <v>138</v>
      </c>
      <c r="B7" s="4">
        <v>41.28815817785838</v>
      </c>
      <c r="C7" s="6" t="str">
        <f t="shared" si="0"/>
        <v>Fair</v>
      </c>
      <c r="D7" s="6" t="s">
        <v>440</v>
      </c>
      <c r="E7" s="6" t="s">
        <v>445</v>
      </c>
      <c r="F7" s="4">
        <v>38.80245213157892</v>
      </c>
      <c r="G7" t="str">
        <f t="shared" si="1"/>
        <v>Poor</v>
      </c>
      <c r="H7" s="65">
        <f t="shared" si="2"/>
        <v>2.4857060462794607</v>
      </c>
      <c r="I7" s="4">
        <v>22.13825399999999</v>
      </c>
      <c r="J7" t="str">
        <f t="shared" si="3"/>
        <v>Poor</v>
      </c>
      <c r="K7" s="4">
        <f t="shared" si="4"/>
        <v>19.14990417785839</v>
      </c>
    </row>
    <row r="8" spans="1:11" ht="15">
      <c r="A8" s="2" t="s">
        <v>261</v>
      </c>
      <c r="B8" s="4">
        <v>33.982870266435974</v>
      </c>
      <c r="C8" s="6" t="str">
        <f t="shared" si="0"/>
        <v>Poor</v>
      </c>
      <c r="D8" s="6" t="s">
        <v>440</v>
      </c>
      <c r="E8" s="6" t="s">
        <v>445</v>
      </c>
      <c r="F8" s="4">
        <v>34.8284995</v>
      </c>
      <c r="G8" t="str">
        <f t="shared" si="1"/>
        <v>Poor</v>
      </c>
      <c r="H8" s="65">
        <f t="shared" si="2"/>
        <v>-0.8456292335640256</v>
      </c>
      <c r="I8" s="4">
        <v>47.372516999999924</v>
      </c>
      <c r="J8" t="str">
        <f t="shared" si="3"/>
        <v>Fair</v>
      </c>
      <c r="K8" s="4">
        <f t="shared" si="4"/>
        <v>-13.38964673356395</v>
      </c>
    </row>
    <row r="9" spans="1:11" ht="15">
      <c r="A9" s="2" t="s">
        <v>179</v>
      </c>
      <c r="B9" s="4">
        <v>23.15450849999999</v>
      </c>
      <c r="C9" s="6" t="str">
        <f t="shared" si="0"/>
        <v>Poor</v>
      </c>
      <c r="D9" s="6" t="s">
        <v>440</v>
      </c>
      <c r="E9" s="6" t="s">
        <v>445</v>
      </c>
      <c r="F9" s="71">
        <v>30.756310119433174</v>
      </c>
      <c r="G9" t="str">
        <f t="shared" si="1"/>
        <v>Poor</v>
      </c>
      <c r="H9" s="65">
        <f t="shared" si="2"/>
        <v>-7.601801619433182</v>
      </c>
      <c r="I9" s="4">
        <v>33.675595499999986</v>
      </c>
      <c r="J9" t="str">
        <f t="shared" si="3"/>
        <v>Poor</v>
      </c>
      <c r="K9" s="4">
        <f t="shared" si="4"/>
        <v>-10.521086999999994</v>
      </c>
    </row>
    <row r="10" spans="1:9" ht="15">
      <c r="A10" s="6" t="s">
        <v>437</v>
      </c>
      <c r="C10" s="6"/>
      <c r="D10" s="6"/>
      <c r="F10" s="4">
        <f>AVERAGE(F4:F9)</f>
        <v>45.376789533231396</v>
      </c>
      <c r="I10" s="4">
        <f>AVERAGE(I4:I9)</f>
        <v>42.07468442012334</v>
      </c>
    </row>
    <row r="20" spans="2:6" ht="15">
      <c r="B20" s="4"/>
      <c r="D20" s="4"/>
      <c r="F20" s="4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4"/>
  <sheetViews>
    <sheetView showGridLines="0" zoomScalePageLayoutView="0" workbookViewId="0" topLeftCell="A1">
      <selection activeCell="I11" sqref="I11"/>
    </sheetView>
  </sheetViews>
  <sheetFormatPr defaultColWidth="9.140625" defaultRowHeight="15"/>
  <cols>
    <col min="1" max="1" width="19.140625" style="0" bestFit="1" customWidth="1"/>
    <col min="3" max="3" width="17.28125" style="0" bestFit="1" customWidth="1"/>
    <col min="5" max="5" width="22.57421875" style="0" customWidth="1"/>
    <col min="6" max="6" width="5.8515625" style="0" customWidth="1"/>
    <col min="7" max="7" width="27.28125" style="0" customWidth="1"/>
    <col min="8" max="8" width="4.8515625" style="0" customWidth="1"/>
    <col min="9" max="9" width="14.7109375" style="0" bestFit="1" customWidth="1"/>
  </cols>
  <sheetData>
    <row r="2" ht="15.75" thickBot="1"/>
    <row r="3" spans="1:10" ht="15.75" thickBot="1">
      <c r="A3" s="66" t="s">
        <v>397</v>
      </c>
      <c r="B3" s="67"/>
      <c r="C3" s="67"/>
      <c r="D3" s="68"/>
      <c r="E3" s="69" t="s">
        <v>398</v>
      </c>
      <c r="F3" s="69"/>
      <c r="G3" s="69"/>
      <c r="H3" s="69"/>
      <c r="I3" s="69"/>
      <c r="J3" s="70"/>
    </row>
    <row r="4" spans="1:10" ht="21">
      <c r="A4" s="44" t="s">
        <v>387</v>
      </c>
      <c r="B4" s="45"/>
      <c r="C4" s="48" t="s">
        <v>388</v>
      </c>
      <c r="D4" s="49"/>
      <c r="E4" s="52" t="s">
        <v>389</v>
      </c>
      <c r="F4" s="53"/>
      <c r="G4" s="56" t="s">
        <v>390</v>
      </c>
      <c r="H4" s="57"/>
      <c r="I4" s="22" t="s">
        <v>391</v>
      </c>
      <c r="J4" s="23"/>
    </row>
    <row r="5" spans="1:10" ht="15.75" thickBot="1">
      <c r="A5" s="46" t="s">
        <v>392</v>
      </c>
      <c r="B5" s="47"/>
      <c r="C5" s="50" t="s">
        <v>393</v>
      </c>
      <c r="D5" s="51"/>
      <c r="E5" s="54" t="s">
        <v>394</v>
      </c>
      <c r="F5" s="55"/>
      <c r="G5" s="58" t="s">
        <v>395</v>
      </c>
      <c r="H5" s="59"/>
      <c r="I5" s="60" t="s">
        <v>396</v>
      </c>
      <c r="J5" s="61"/>
    </row>
    <row r="6" spans="1:10" ht="15">
      <c r="A6" s="2" t="s">
        <v>343</v>
      </c>
      <c r="B6" s="9">
        <f>VLOOKUP(A6,'Overall scores'!$A$3:$B$10,2,FALSE)</f>
        <v>86.82528004396173</v>
      </c>
      <c r="C6" t="s">
        <v>220</v>
      </c>
      <c r="D6" s="43">
        <f>VLOOKUP(C6,'Overall scores'!$A$3:$B$10,2,FALSE)</f>
        <v>62.71515181844422</v>
      </c>
      <c r="E6" s="2" t="s">
        <v>302</v>
      </c>
      <c r="F6" s="9">
        <f>VLOOKUP(E6,'Overall scores'!$A$3:$B$10,2,FALSE)</f>
        <v>56.51599861925145</v>
      </c>
      <c r="G6" s="2" t="s">
        <v>179</v>
      </c>
      <c r="H6" s="9">
        <f>VLOOKUP(G6,'Overall scores'!$A$3:$B$10,2,FALSE)</f>
        <v>23.15450849999999</v>
      </c>
      <c r="I6" s="8"/>
      <c r="J6" s="9"/>
    </row>
    <row r="7" spans="1:10" ht="15">
      <c r="A7" s="8"/>
      <c r="B7" s="9"/>
      <c r="C7" s="2"/>
      <c r="D7" s="9"/>
      <c r="E7" s="2" t="s">
        <v>138</v>
      </c>
      <c r="F7" s="9">
        <f>VLOOKUP(E7,'Overall scores'!$A$3:$B$10,2,FALSE)</f>
        <v>41.28815817785838</v>
      </c>
      <c r="G7" s="2" t="s">
        <v>261</v>
      </c>
      <c r="H7" s="9">
        <f>VLOOKUP(G7,'Overall scores'!$A$3:$B$10,2,FALSE)</f>
        <v>33.982870266435974</v>
      </c>
      <c r="I7" s="11"/>
      <c r="J7" s="10"/>
    </row>
    <row r="8" spans="1:10" ht="15">
      <c r="A8" s="8"/>
      <c r="B8" s="9"/>
      <c r="C8" s="8"/>
      <c r="D8" s="9"/>
      <c r="E8" s="8"/>
      <c r="F8" s="9"/>
      <c r="G8" s="8"/>
      <c r="H8" s="9"/>
      <c r="I8" s="11"/>
      <c r="J8" s="10"/>
    </row>
    <row r="9" spans="1:10" ht="15">
      <c r="A9" s="11"/>
      <c r="B9" s="9"/>
      <c r="C9" s="8"/>
      <c r="D9" s="9"/>
      <c r="E9" s="8"/>
      <c r="F9" s="9"/>
      <c r="G9" s="11"/>
      <c r="H9" s="9"/>
      <c r="I9" s="11"/>
      <c r="J9" s="10"/>
    </row>
    <row r="10" spans="1:10" ht="15">
      <c r="A10" s="11"/>
      <c r="B10" s="9"/>
      <c r="C10" s="8"/>
      <c r="D10" s="9"/>
      <c r="E10" s="8"/>
      <c r="F10" s="9"/>
      <c r="G10" s="11"/>
      <c r="H10" s="9"/>
      <c r="I10" s="11"/>
      <c r="J10" s="10"/>
    </row>
    <row r="11" spans="1:10" ht="15.75" thickBot="1">
      <c r="A11" s="12"/>
      <c r="B11" s="14"/>
      <c r="C11" s="15"/>
      <c r="D11" s="14"/>
      <c r="E11" s="15"/>
      <c r="F11" s="14"/>
      <c r="G11" s="12"/>
      <c r="H11" s="13"/>
      <c r="I11" s="12"/>
      <c r="J11" s="13"/>
    </row>
    <row r="12" spans="2:6" ht="15">
      <c r="B12" s="4"/>
      <c r="D12" s="4"/>
      <c r="F12" s="4"/>
    </row>
    <row r="13" ht="15">
      <c r="F13" s="4"/>
    </row>
    <row r="20" ht="18" customHeight="1"/>
    <row r="24" ht="15">
      <c r="E24" s="4"/>
    </row>
  </sheetData>
  <sheetProtection/>
  <mergeCells count="2">
    <mergeCell ref="A3:D3"/>
    <mergeCell ref="E3:J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D11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37.421875" style="0" customWidth="1"/>
    <col min="2" max="2" width="16.28125" style="0" customWidth="1"/>
    <col min="3" max="3" width="7.57421875" style="0" bestFit="1" customWidth="1"/>
    <col min="4" max="4" width="11.28125" style="0" customWidth="1"/>
  </cols>
  <sheetData>
    <row r="4" spans="1:2" ht="15">
      <c r="A4" s="1" t="s">
        <v>385</v>
      </c>
      <c r="B4" s="1" t="s">
        <v>386</v>
      </c>
    </row>
    <row r="5" spans="1:4" ht="15">
      <c r="A5" s="1" t="s">
        <v>383</v>
      </c>
      <c r="B5" t="s">
        <v>131</v>
      </c>
      <c r="C5" t="s">
        <v>32</v>
      </c>
      <c r="D5" t="s">
        <v>384</v>
      </c>
    </row>
    <row r="6" spans="1:4" ht="15">
      <c r="A6" s="2" t="s">
        <v>343</v>
      </c>
      <c r="B6" s="4">
        <v>72.88314104396174</v>
      </c>
      <c r="C6" s="4">
        <v>13.942139000000001</v>
      </c>
      <c r="D6" s="4">
        <v>86.82528004396174</v>
      </c>
    </row>
    <row r="7" spans="1:4" ht="15">
      <c r="A7" s="2" t="s">
        <v>220</v>
      </c>
      <c r="B7" s="4">
        <v>53.368357818444224</v>
      </c>
      <c r="C7" s="4">
        <v>9.346794</v>
      </c>
      <c r="D7" s="4">
        <v>62.71515181844423</v>
      </c>
    </row>
    <row r="8" spans="1:4" ht="15">
      <c r="A8" s="2" t="s">
        <v>302</v>
      </c>
      <c r="B8" s="4">
        <v>49.46730811925145</v>
      </c>
      <c r="C8" s="4">
        <v>7.048690499999998</v>
      </c>
      <c r="D8" s="4">
        <v>56.51599861925145</v>
      </c>
    </row>
    <row r="9" spans="1:4" ht="15">
      <c r="A9" s="2" t="s">
        <v>138</v>
      </c>
      <c r="B9" s="4">
        <v>24.901302177858383</v>
      </c>
      <c r="C9" s="4">
        <v>16.386855999999998</v>
      </c>
      <c r="D9" s="4">
        <v>41.28815817785838</v>
      </c>
    </row>
    <row r="10" spans="1:4" ht="15">
      <c r="A10" s="2" t="s">
        <v>261</v>
      </c>
      <c r="B10" s="4">
        <v>15.121107266435976</v>
      </c>
      <c r="C10" s="4">
        <v>18.861763000000003</v>
      </c>
      <c r="D10" s="4">
        <v>33.98287026643598</v>
      </c>
    </row>
    <row r="11" spans="1:4" ht="15">
      <c r="A11" s="2" t="s">
        <v>179</v>
      </c>
      <c r="B11" s="4">
        <v>9.952499999999992</v>
      </c>
      <c r="C11" s="4">
        <v>13.2020085</v>
      </c>
      <c r="D11" s="4">
        <v>23.15450849999999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N30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37.421875" style="0" bestFit="1" customWidth="1"/>
    <col min="2" max="2" width="16.28125" style="0" customWidth="1"/>
    <col min="3" max="3" width="12.00390625" style="0" bestFit="1" customWidth="1"/>
    <col min="4" max="4" width="7.421875" style="0" bestFit="1" customWidth="1"/>
    <col min="5" max="5" width="11.28125" style="0" bestFit="1" customWidth="1"/>
    <col min="8" max="8" width="17.8515625" style="0" bestFit="1" customWidth="1"/>
    <col min="9" max="9" width="12.8515625" style="0" bestFit="1" customWidth="1"/>
    <col min="10" max="10" width="12.421875" style="0" bestFit="1" customWidth="1"/>
    <col min="11" max="11" width="11.57421875" style="0" bestFit="1" customWidth="1"/>
    <col min="12" max="12" width="20.8515625" style="0" bestFit="1" customWidth="1"/>
  </cols>
  <sheetData>
    <row r="3" spans="1:8" ht="15">
      <c r="A3" s="1" t="s">
        <v>385</v>
      </c>
      <c r="B3" s="1" t="s">
        <v>386</v>
      </c>
      <c r="H3" t="s">
        <v>413</v>
      </c>
    </row>
    <row r="4" spans="1:12" ht="15">
      <c r="A4" s="1" t="s">
        <v>383</v>
      </c>
      <c r="B4" t="s">
        <v>124</v>
      </c>
      <c r="C4" t="s">
        <v>29</v>
      </c>
      <c r="D4" t="s">
        <v>53</v>
      </c>
      <c r="E4" t="s">
        <v>384</v>
      </c>
      <c r="H4" s="18" t="s">
        <v>412</v>
      </c>
      <c r="I4" s="18" t="s">
        <v>409</v>
      </c>
      <c r="J4" s="18" t="s">
        <v>410</v>
      </c>
      <c r="K4" s="18" t="s">
        <v>411</v>
      </c>
      <c r="L4" s="18" t="s">
        <v>416</v>
      </c>
    </row>
    <row r="5" spans="1:14" ht="15">
      <c r="A5" s="2" t="s">
        <v>343</v>
      </c>
      <c r="B5" s="4">
        <v>8.047278</v>
      </c>
      <c r="C5" s="4">
        <v>20.854861</v>
      </c>
      <c r="D5" s="4">
        <v>57.92314104396173</v>
      </c>
      <c r="E5" s="4">
        <v>86.82528004396173</v>
      </c>
      <c r="H5" t="str">
        <f aca="true" t="shared" si="0" ref="H5:H10">A5</f>
        <v>U.S., MCC</v>
      </c>
      <c r="I5" s="4">
        <f aca="true" t="shared" si="1" ref="I5:I10">B5/10%</f>
        <v>80.47278</v>
      </c>
      <c r="J5" s="4">
        <f aca="true" t="shared" si="2" ref="J5:J10">C5/25%</f>
        <v>83.419444</v>
      </c>
      <c r="K5" s="4">
        <f aca="true" t="shared" si="3" ref="K5:K10">D5/65%</f>
        <v>89.11252468301804</v>
      </c>
      <c r="L5" t="str">
        <f>VLOOKUP(H5,'Overall scores'!$A$3:$C$9,3,FALSE)</f>
        <v>Very good</v>
      </c>
      <c r="N5" s="64"/>
    </row>
    <row r="6" spans="1:12" ht="15">
      <c r="A6" s="2" t="s">
        <v>220</v>
      </c>
      <c r="B6" s="4">
        <v>5.471856</v>
      </c>
      <c r="C6" s="4">
        <v>22.229999999999997</v>
      </c>
      <c r="D6" s="4">
        <v>35.013295818444206</v>
      </c>
      <c r="E6" s="4">
        <v>62.7151518184442</v>
      </c>
      <c r="H6" t="str">
        <f t="shared" si="0"/>
        <v>U.S., USAID</v>
      </c>
      <c r="I6" s="4">
        <f t="shared" si="1"/>
        <v>54.71856</v>
      </c>
      <c r="J6" s="4">
        <f t="shared" si="2"/>
        <v>88.91999999999999</v>
      </c>
      <c r="K6" s="4">
        <f t="shared" si="3"/>
        <v>53.866608951452626</v>
      </c>
      <c r="L6" t="str">
        <f>VLOOKUP(H6,'Overall scores'!$A$3:$C$9,3,FALSE)</f>
        <v>Good</v>
      </c>
    </row>
    <row r="7" spans="1:12" ht="15">
      <c r="A7" s="2" t="s">
        <v>302</v>
      </c>
      <c r="B7" s="4">
        <v>3.252078</v>
      </c>
      <c r="C7" s="4">
        <v>22.229999999999997</v>
      </c>
      <c r="D7" s="4">
        <v>31.033920619251436</v>
      </c>
      <c r="E7" s="4">
        <v>56.515998619251434</v>
      </c>
      <c r="H7" t="str">
        <f t="shared" si="0"/>
        <v>U.S., PEPFAR</v>
      </c>
      <c r="I7" s="4">
        <f t="shared" si="1"/>
        <v>32.520779999999995</v>
      </c>
      <c r="J7" s="4">
        <f t="shared" si="2"/>
        <v>88.91999999999999</v>
      </c>
      <c r="K7" s="4">
        <f t="shared" si="3"/>
        <v>47.744493260386825</v>
      </c>
      <c r="L7" t="str">
        <f>VLOOKUP(H7,'Overall scores'!$A$3:$C$9,3,FALSE)</f>
        <v>Fair</v>
      </c>
    </row>
    <row r="8" spans="1:12" ht="15">
      <c r="A8" s="2" t="s">
        <v>138</v>
      </c>
      <c r="B8" s="4">
        <v>5.471856</v>
      </c>
      <c r="C8" s="4">
        <v>18.479999999999997</v>
      </c>
      <c r="D8" s="4">
        <v>17.33630217785839</v>
      </c>
      <c r="E8" s="4">
        <v>41.288158177858385</v>
      </c>
      <c r="H8" t="str">
        <f t="shared" si="0"/>
        <v>U.S., State</v>
      </c>
      <c r="I8" s="4">
        <f t="shared" si="1"/>
        <v>54.71856</v>
      </c>
      <c r="J8" s="4">
        <f t="shared" si="2"/>
        <v>73.91999999999999</v>
      </c>
      <c r="K8" s="4">
        <f t="shared" si="3"/>
        <v>26.671234119782138</v>
      </c>
      <c r="L8" t="str">
        <f>VLOOKUP(H8,'Overall scores'!$A$3:$C$9,3,FALSE)</f>
        <v>Fair</v>
      </c>
    </row>
    <row r="9" spans="1:12" ht="15">
      <c r="A9" s="2" t="s">
        <v>261</v>
      </c>
      <c r="B9" s="4">
        <v>5.471856</v>
      </c>
      <c r="C9" s="4">
        <v>11.114999999999998</v>
      </c>
      <c r="D9" s="4">
        <v>17.396014266435973</v>
      </c>
      <c r="E9" s="4">
        <v>33.98287026643597</v>
      </c>
      <c r="H9" t="str">
        <f t="shared" si="0"/>
        <v>U.S., Treasury</v>
      </c>
      <c r="I9" s="4">
        <f>B9/10%</f>
        <v>54.71856</v>
      </c>
      <c r="J9" s="4">
        <f t="shared" si="2"/>
        <v>44.459999999999994</v>
      </c>
      <c r="K9" s="4">
        <f t="shared" si="3"/>
        <v>26.763098871439958</v>
      </c>
      <c r="L9" t="str">
        <f>VLOOKUP(H9,'Overall scores'!$A$3:$C$9,3,FALSE)</f>
        <v>Poor</v>
      </c>
    </row>
    <row r="10" spans="1:12" ht="15">
      <c r="A10" s="2" t="s">
        <v>179</v>
      </c>
      <c r="B10" s="4">
        <v>3.252078</v>
      </c>
      <c r="C10" s="4">
        <v>7.7799305</v>
      </c>
      <c r="D10" s="4">
        <v>12.122499999999992</v>
      </c>
      <c r="E10" s="4">
        <v>23.15450849999999</v>
      </c>
      <c r="H10" t="str">
        <f t="shared" si="0"/>
        <v>U.S., Defense</v>
      </c>
      <c r="I10" s="4">
        <f t="shared" si="1"/>
        <v>32.520779999999995</v>
      </c>
      <c r="J10" s="4">
        <f t="shared" si="2"/>
        <v>31.119722</v>
      </c>
      <c r="K10" s="4">
        <f t="shared" si="3"/>
        <v>18.649999999999988</v>
      </c>
      <c r="L10" t="str">
        <f>VLOOKUP(H10,'Overall scores'!$A$3:$C$9,3,FALSE)</f>
        <v>Poor</v>
      </c>
    </row>
    <row r="11" spans="1:11" ht="15">
      <c r="A11" s="2" t="s">
        <v>384</v>
      </c>
      <c r="B11" s="4">
        <v>30.967001999999997</v>
      </c>
      <c r="C11" s="4">
        <v>102.68979149999998</v>
      </c>
      <c r="D11" s="4">
        <v>170.82517392595173</v>
      </c>
      <c r="E11" s="4">
        <v>304.4819674259517</v>
      </c>
      <c r="I11" s="4"/>
      <c r="J11" s="4"/>
      <c r="K11" s="4"/>
    </row>
    <row r="12" spans="9:11" ht="15">
      <c r="I12" s="4"/>
      <c r="J12" s="4"/>
      <c r="K12" s="4"/>
    </row>
    <row r="13" spans="9:11" ht="15">
      <c r="I13" s="4"/>
      <c r="J13" s="4"/>
      <c r="K13" s="4"/>
    </row>
    <row r="15" spans="9:12" ht="15">
      <c r="I15" s="4"/>
      <c r="J15" s="4"/>
      <c r="K15" s="4"/>
      <c r="L15" s="4"/>
    </row>
    <row r="16" spans="9:12" ht="15">
      <c r="I16" s="4"/>
      <c r="J16" s="4"/>
      <c r="K16" s="4"/>
      <c r="L16" s="4"/>
    </row>
    <row r="17" spans="9:12" ht="15">
      <c r="I17" s="4"/>
      <c r="J17" s="4"/>
      <c r="K17" s="4"/>
      <c r="L17" s="4"/>
    </row>
    <row r="18" spans="9:12" ht="15">
      <c r="I18" s="4"/>
      <c r="J18" s="4"/>
      <c r="K18" s="4"/>
      <c r="L18" s="4"/>
    </row>
    <row r="19" spans="9:12" ht="15">
      <c r="I19" s="4"/>
      <c r="J19" s="4"/>
      <c r="K19" s="4"/>
      <c r="L19" s="4"/>
    </row>
    <row r="20" spans="9:12" ht="15">
      <c r="I20" s="4"/>
      <c r="J20" s="4"/>
      <c r="K20" s="4"/>
      <c r="L20" s="4"/>
    </row>
    <row r="21" spans="9:12" ht="15">
      <c r="I21" s="4"/>
      <c r="J21" s="4"/>
      <c r="K21" s="4"/>
      <c r="L21" s="4"/>
    </row>
    <row r="25" spans="9:11" ht="15">
      <c r="I25" s="63"/>
      <c r="J25" s="63"/>
      <c r="K25" s="63"/>
    </row>
    <row r="26" spans="9:11" ht="15">
      <c r="I26" s="63"/>
      <c r="J26" s="63"/>
      <c r="K26" s="63"/>
    </row>
    <row r="27" spans="9:11" ht="15">
      <c r="I27" s="63"/>
      <c r="J27" s="63"/>
      <c r="K27" s="63"/>
    </row>
    <row r="28" spans="9:11" ht="15">
      <c r="I28" s="63"/>
      <c r="J28" s="63"/>
      <c r="K28" s="63"/>
    </row>
    <row r="29" spans="9:11" ht="15">
      <c r="I29" s="63"/>
      <c r="J29" s="63"/>
      <c r="K29" s="63"/>
    </row>
    <row r="30" spans="9:11" ht="15">
      <c r="I30" s="63"/>
      <c r="J30" s="63"/>
      <c r="K30" s="6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7"/>
  <sheetViews>
    <sheetView zoomScalePageLayoutView="0" workbookViewId="0" topLeftCell="A65">
      <selection activeCell="A71" sqref="A71:D97"/>
    </sheetView>
  </sheetViews>
  <sheetFormatPr defaultColWidth="9.140625" defaultRowHeight="15"/>
  <cols>
    <col min="16" max="18" width="9.57421875" style="0" bestFit="1" customWidth="1"/>
  </cols>
  <sheetData>
    <row r="1" spans="2:8" ht="15">
      <c r="B1">
        <v>2015</v>
      </c>
      <c r="E1">
        <v>2014</v>
      </c>
      <c r="H1">
        <v>2013</v>
      </c>
    </row>
    <row r="2" spans="1:10" ht="15">
      <c r="A2" t="s">
        <v>410</v>
      </c>
      <c r="B2" t="s">
        <v>124</v>
      </c>
      <c r="C2" t="s">
        <v>29</v>
      </c>
      <c r="D2" t="s">
        <v>53</v>
      </c>
      <c r="E2" t="s">
        <v>124</v>
      </c>
      <c r="F2" t="s">
        <v>29</v>
      </c>
      <c r="G2" t="s">
        <v>53</v>
      </c>
      <c r="H2" t="s">
        <v>124</v>
      </c>
      <c r="I2" t="s">
        <v>29</v>
      </c>
      <c r="J2" t="s">
        <v>53</v>
      </c>
    </row>
    <row r="3" spans="1:10" ht="15">
      <c r="A3" s="62" t="e">
        <f>#REF!</f>
        <v>#REF!</v>
      </c>
      <c r="B3" s="62" t="e">
        <f>#REF!</f>
        <v>#REF!</v>
      </c>
      <c r="C3" s="62" t="e">
        <f>#REF!</f>
        <v>#REF!</v>
      </c>
      <c r="D3" s="62" t="e">
        <f>#REF!</f>
        <v>#REF!</v>
      </c>
      <c r="E3" s="62" t="e">
        <f>#REF!</f>
        <v>#REF!</v>
      </c>
      <c r="F3" s="62" t="e">
        <f>#REF!</f>
        <v>#REF!</v>
      </c>
      <c r="G3" s="62" t="e">
        <f>#REF!</f>
        <v>#REF!</v>
      </c>
      <c r="H3" s="62" t="e">
        <f>#REF!</f>
        <v>#REF!</v>
      </c>
      <c r="I3" s="62" t="e">
        <f>#REF!</f>
        <v>#REF!</v>
      </c>
      <c r="J3" s="62" t="e">
        <f>#REF!</f>
        <v>#REF!</v>
      </c>
    </row>
    <row r="4" spans="1:10" ht="15">
      <c r="A4" s="62" t="e">
        <f>#REF!</f>
        <v>#REF!</v>
      </c>
      <c r="B4" s="62" t="e">
        <f>#REF!</f>
        <v>#REF!</v>
      </c>
      <c r="C4" s="62" t="e">
        <f>#REF!</f>
        <v>#REF!</v>
      </c>
      <c r="D4" s="62" t="e">
        <f>#REF!</f>
        <v>#REF!</v>
      </c>
      <c r="E4" s="62" t="e">
        <f>#REF!</f>
        <v>#REF!</v>
      </c>
      <c r="F4" s="62" t="e">
        <f>#REF!</f>
        <v>#REF!</v>
      </c>
      <c r="G4" s="62" t="e">
        <f>#REF!</f>
        <v>#REF!</v>
      </c>
      <c r="H4" s="62" t="e">
        <f>#REF!</f>
        <v>#REF!</v>
      </c>
      <c r="I4" s="62" t="e">
        <f>#REF!</f>
        <v>#REF!</v>
      </c>
      <c r="J4" s="62" t="e">
        <f>#REF!</f>
        <v>#REF!</v>
      </c>
    </row>
    <row r="5" spans="1:10" ht="15">
      <c r="A5" s="62" t="e">
        <f>#REF!</f>
        <v>#REF!</v>
      </c>
      <c r="B5" s="62" t="e">
        <f>#REF!</f>
        <v>#REF!</v>
      </c>
      <c r="C5" s="62" t="e">
        <f>#REF!</f>
        <v>#REF!</v>
      </c>
      <c r="D5" s="62" t="e">
        <f>#REF!</f>
        <v>#REF!</v>
      </c>
      <c r="E5" s="62" t="e">
        <f>#REF!</f>
        <v>#REF!</v>
      </c>
      <c r="F5" s="62" t="e">
        <f>#REF!</f>
        <v>#REF!</v>
      </c>
      <c r="G5" s="62" t="e">
        <f>#REF!</f>
        <v>#REF!</v>
      </c>
      <c r="H5" s="62" t="e">
        <f>#REF!</f>
        <v>#REF!</v>
      </c>
      <c r="I5" s="62" t="e">
        <f>#REF!</f>
        <v>#REF!</v>
      </c>
      <c r="J5" s="62" t="e">
        <f>#REF!</f>
        <v>#REF!</v>
      </c>
    </row>
    <row r="6" spans="1:10" ht="15">
      <c r="A6" s="62" t="e">
        <f>#REF!</f>
        <v>#REF!</v>
      </c>
      <c r="B6" s="62" t="e">
        <f>#REF!</f>
        <v>#REF!</v>
      </c>
      <c r="C6" s="62" t="e">
        <f>#REF!</f>
        <v>#REF!</v>
      </c>
      <c r="D6" s="62" t="e">
        <f>#REF!</f>
        <v>#REF!</v>
      </c>
      <c r="E6" s="62" t="e">
        <f>#REF!</f>
        <v>#REF!</v>
      </c>
      <c r="F6" s="62" t="e">
        <f>#REF!</f>
        <v>#REF!</v>
      </c>
      <c r="G6" s="62" t="e">
        <f>#REF!</f>
        <v>#REF!</v>
      </c>
      <c r="H6" s="62" t="e">
        <f>#REF!</f>
        <v>#REF!</v>
      </c>
      <c r="I6" s="62" t="e">
        <f>#REF!</f>
        <v>#REF!</v>
      </c>
      <c r="J6" s="62" t="e">
        <f>#REF!</f>
        <v>#REF!</v>
      </c>
    </row>
    <row r="7" spans="1:10" ht="15">
      <c r="A7" s="62" t="e">
        <f>#REF!</f>
        <v>#REF!</v>
      </c>
      <c r="B7" s="62" t="e">
        <f>#REF!</f>
        <v>#REF!</v>
      </c>
      <c r="C7" s="62" t="e">
        <f>#REF!</f>
        <v>#REF!</v>
      </c>
      <c r="D7" s="62" t="e">
        <f>#REF!</f>
        <v>#REF!</v>
      </c>
      <c r="E7" s="62" t="e">
        <f>#REF!</f>
        <v>#REF!</v>
      </c>
      <c r="F7" s="62" t="e">
        <f>#REF!</f>
        <v>#REF!</v>
      </c>
      <c r="G7" s="62" t="e">
        <f>#REF!</f>
        <v>#REF!</v>
      </c>
      <c r="H7" s="62" t="e">
        <f>#REF!</f>
        <v>#REF!</v>
      </c>
      <c r="I7" s="62" t="e">
        <f>#REF!</f>
        <v>#REF!</v>
      </c>
      <c r="J7" s="62" t="e">
        <f>#REF!</f>
        <v>#REF!</v>
      </c>
    </row>
    <row r="8" spans="1:10" ht="15">
      <c r="A8" s="62" t="e">
        <f>#REF!</f>
        <v>#REF!</v>
      </c>
      <c r="B8" s="62" t="e">
        <f>#REF!</f>
        <v>#REF!</v>
      </c>
      <c r="C8" s="62" t="e">
        <f>#REF!</f>
        <v>#REF!</v>
      </c>
      <c r="D8" s="62" t="e">
        <f>#REF!</f>
        <v>#REF!</v>
      </c>
      <c r="E8" s="62" t="e">
        <f>#REF!</f>
        <v>#REF!</v>
      </c>
      <c r="F8" s="62" t="e">
        <f>#REF!</f>
        <v>#REF!</v>
      </c>
      <c r="G8" s="62" t="e">
        <f>#REF!</f>
        <v>#REF!</v>
      </c>
      <c r="H8" s="62" t="e">
        <f>#REF!</f>
        <v>#REF!</v>
      </c>
      <c r="I8" s="62" t="e">
        <f>#REF!</f>
        <v>#REF!</v>
      </c>
      <c r="J8" s="62" t="e">
        <f>#REF!</f>
        <v>#REF!</v>
      </c>
    </row>
    <row r="12" spans="1:18" ht="15">
      <c r="A12" t="e">
        <f>A3</f>
        <v>#REF!</v>
      </c>
      <c r="B12" t="s">
        <v>124</v>
      </c>
      <c r="C12" t="s">
        <v>29</v>
      </c>
      <c r="D12" t="s">
        <v>53</v>
      </c>
      <c r="O12" t="s">
        <v>343</v>
      </c>
      <c r="P12" t="s">
        <v>124</v>
      </c>
      <c r="Q12" t="s">
        <v>29</v>
      </c>
      <c r="R12" t="s">
        <v>53</v>
      </c>
    </row>
    <row r="13" spans="1:18" ht="15">
      <c r="A13">
        <v>2013</v>
      </c>
      <c r="B13" t="e">
        <f>H3</f>
        <v>#REF!</v>
      </c>
      <c r="C13" t="e">
        <f>I3</f>
        <v>#REF!</v>
      </c>
      <c r="D13" t="e">
        <f>J3</f>
        <v>#REF!</v>
      </c>
      <c r="E13" t="e">
        <f>SUM(B13:D13)</f>
        <v>#REF!</v>
      </c>
      <c r="O13">
        <v>2013</v>
      </c>
      <c r="P13" s="42" t="e">
        <f>B13/10%</f>
        <v>#REF!</v>
      </c>
      <c r="Q13" s="42" t="e">
        <f>C13/25%</f>
        <v>#REF!</v>
      </c>
      <c r="R13" s="42" t="e">
        <f>D13/65%</f>
        <v>#REF!</v>
      </c>
    </row>
    <row r="14" spans="1:18" ht="15">
      <c r="A14">
        <v>2014</v>
      </c>
      <c r="B14" t="e">
        <f>E3</f>
        <v>#REF!</v>
      </c>
      <c r="C14" t="e">
        <f>F3</f>
        <v>#REF!</v>
      </c>
      <c r="D14" t="e">
        <f>G3</f>
        <v>#REF!</v>
      </c>
      <c r="O14">
        <v>2014</v>
      </c>
      <c r="P14" s="42" t="e">
        <f>B14/10%</f>
        <v>#REF!</v>
      </c>
      <c r="Q14" s="42" t="e">
        <f>C14/25%</f>
        <v>#REF!</v>
      </c>
      <c r="R14" s="42" t="e">
        <f>D14/65%</f>
        <v>#REF!</v>
      </c>
    </row>
    <row r="15" spans="1:18" ht="15">
      <c r="A15">
        <v>2015</v>
      </c>
      <c r="B15" t="e">
        <f>B3</f>
        <v>#REF!</v>
      </c>
      <c r="C15" t="e">
        <f>C3</f>
        <v>#REF!</v>
      </c>
      <c r="D15" t="e">
        <f>D3</f>
        <v>#REF!</v>
      </c>
      <c r="O15">
        <v>2015</v>
      </c>
      <c r="P15" s="42" t="e">
        <f>B15/10%</f>
        <v>#REF!</v>
      </c>
      <c r="Q15" s="42" t="e">
        <f>C15/25%</f>
        <v>#REF!</v>
      </c>
      <c r="R15" s="42" t="e">
        <f>D15/65%</f>
        <v>#REF!</v>
      </c>
    </row>
    <row r="17" spans="1:18" ht="15">
      <c r="A17" t="e">
        <f>A4</f>
        <v>#REF!</v>
      </c>
      <c r="B17" t="s">
        <v>124</v>
      </c>
      <c r="C17" t="s">
        <v>29</v>
      </c>
      <c r="D17" t="s">
        <v>53</v>
      </c>
      <c r="O17" t="s">
        <v>138</v>
      </c>
      <c r="P17" t="s">
        <v>124</v>
      </c>
      <c r="Q17" t="s">
        <v>29</v>
      </c>
      <c r="R17" t="s">
        <v>53</v>
      </c>
    </row>
    <row r="18" spans="1:18" ht="15">
      <c r="A18">
        <v>2013</v>
      </c>
      <c r="B18" s="62" t="e">
        <f>H4</f>
        <v>#REF!</v>
      </c>
      <c r="C18" s="62" t="e">
        <f>I4</f>
        <v>#REF!</v>
      </c>
      <c r="D18" s="62" t="e">
        <f>J4</f>
        <v>#REF!</v>
      </c>
      <c r="O18">
        <v>2013</v>
      </c>
      <c r="P18" s="42" t="e">
        <f>B18/10%</f>
        <v>#REF!</v>
      </c>
      <c r="Q18" s="42" t="e">
        <f>C18/25%</f>
        <v>#REF!</v>
      </c>
      <c r="R18" s="42" t="e">
        <f>D18/65%</f>
        <v>#REF!</v>
      </c>
    </row>
    <row r="19" spans="1:18" ht="15">
      <c r="A19">
        <v>2014</v>
      </c>
      <c r="B19" s="62" t="e">
        <f>E4</f>
        <v>#REF!</v>
      </c>
      <c r="C19" s="62" t="e">
        <f>F4</f>
        <v>#REF!</v>
      </c>
      <c r="D19" s="62" t="e">
        <f>G4</f>
        <v>#REF!</v>
      </c>
      <c r="O19">
        <v>2014</v>
      </c>
      <c r="P19" s="42" t="e">
        <f>B19/10%</f>
        <v>#REF!</v>
      </c>
      <c r="Q19" s="42" t="e">
        <f>C19/25%</f>
        <v>#REF!</v>
      </c>
      <c r="R19" s="42" t="e">
        <f>D19/65%</f>
        <v>#REF!</v>
      </c>
    </row>
    <row r="20" spans="1:18" ht="15">
      <c r="A20">
        <v>2015</v>
      </c>
      <c r="B20" s="62" t="e">
        <f>B4</f>
        <v>#REF!</v>
      </c>
      <c r="C20" s="62" t="e">
        <f>C4</f>
        <v>#REF!</v>
      </c>
      <c r="D20" s="62" t="e">
        <f>D4</f>
        <v>#REF!</v>
      </c>
      <c r="O20">
        <v>2015</v>
      </c>
      <c r="P20" s="42" t="e">
        <f>B20/10%</f>
        <v>#REF!</v>
      </c>
      <c r="Q20" s="42" t="e">
        <f>C20/25%</f>
        <v>#REF!</v>
      </c>
      <c r="R20" s="42" t="e">
        <f>D20/65%</f>
        <v>#REF!</v>
      </c>
    </row>
    <row r="22" spans="1:18" ht="15">
      <c r="A22" t="e">
        <f>A5</f>
        <v>#REF!</v>
      </c>
      <c r="B22" t="s">
        <v>124</v>
      </c>
      <c r="C22" t="s">
        <v>29</v>
      </c>
      <c r="D22" t="s">
        <v>53</v>
      </c>
      <c r="O22" t="s">
        <v>220</v>
      </c>
      <c r="P22" t="s">
        <v>124</v>
      </c>
      <c r="Q22" t="s">
        <v>29</v>
      </c>
      <c r="R22" t="s">
        <v>53</v>
      </c>
    </row>
    <row r="23" spans="1:18" ht="15">
      <c r="A23">
        <v>2013</v>
      </c>
      <c r="B23" s="62" t="e">
        <f>H5</f>
        <v>#REF!</v>
      </c>
      <c r="C23" s="62" t="e">
        <f>I5</f>
        <v>#REF!</v>
      </c>
      <c r="D23" s="62" t="e">
        <f>J5</f>
        <v>#REF!</v>
      </c>
      <c r="O23">
        <v>2013</v>
      </c>
      <c r="P23" s="42" t="e">
        <f>B23/10%</f>
        <v>#REF!</v>
      </c>
      <c r="Q23" s="42" t="e">
        <f>C23/25%</f>
        <v>#REF!</v>
      </c>
      <c r="R23" s="42" t="e">
        <f>D23/65%</f>
        <v>#REF!</v>
      </c>
    </row>
    <row r="24" spans="1:18" ht="15">
      <c r="A24">
        <v>2014</v>
      </c>
      <c r="B24" s="62" t="e">
        <f>E5</f>
        <v>#REF!</v>
      </c>
      <c r="C24" s="62" t="e">
        <f>F5</f>
        <v>#REF!</v>
      </c>
      <c r="D24" s="62" t="e">
        <f>G5</f>
        <v>#REF!</v>
      </c>
      <c r="O24">
        <v>2014</v>
      </c>
      <c r="P24" s="42" t="e">
        <f>B24/10%</f>
        <v>#REF!</v>
      </c>
      <c r="Q24" s="42" t="e">
        <f>C24/25%</f>
        <v>#REF!</v>
      </c>
      <c r="R24" s="42" t="e">
        <f>D24/65%</f>
        <v>#REF!</v>
      </c>
    </row>
    <row r="25" spans="1:18" ht="15">
      <c r="A25">
        <v>2015</v>
      </c>
      <c r="B25" s="62" t="e">
        <f>B5</f>
        <v>#REF!</v>
      </c>
      <c r="C25" s="62" t="e">
        <f>C5</f>
        <v>#REF!</v>
      </c>
      <c r="D25" s="62" t="e">
        <f>D5</f>
        <v>#REF!</v>
      </c>
      <c r="O25">
        <v>2015</v>
      </c>
      <c r="P25" s="42" t="e">
        <f>B25/10%</f>
        <v>#REF!</v>
      </c>
      <c r="Q25" s="42" t="e">
        <f>C25/25%</f>
        <v>#REF!</v>
      </c>
      <c r="R25" s="42" t="e">
        <f>D25/65%</f>
        <v>#REF!</v>
      </c>
    </row>
    <row r="27" spans="1:18" ht="15">
      <c r="A27" t="e">
        <f>A6</f>
        <v>#REF!</v>
      </c>
      <c r="B27" t="s">
        <v>124</v>
      </c>
      <c r="C27" t="s">
        <v>29</v>
      </c>
      <c r="D27" t="s">
        <v>53</v>
      </c>
      <c r="O27" t="s">
        <v>302</v>
      </c>
      <c r="P27" t="s">
        <v>124</v>
      </c>
      <c r="Q27" t="s">
        <v>29</v>
      </c>
      <c r="R27" t="s">
        <v>53</v>
      </c>
    </row>
    <row r="28" spans="1:18" ht="15">
      <c r="A28">
        <v>2013</v>
      </c>
      <c r="B28" s="62" t="e">
        <f>H6</f>
        <v>#REF!</v>
      </c>
      <c r="C28" s="62" t="e">
        <f>I6</f>
        <v>#REF!</v>
      </c>
      <c r="D28" s="62" t="e">
        <f>J6</f>
        <v>#REF!</v>
      </c>
      <c r="O28">
        <v>2013</v>
      </c>
      <c r="P28" s="42" t="e">
        <f>B28/10%</f>
        <v>#REF!</v>
      </c>
      <c r="Q28" s="42" t="e">
        <f>C28/25%</f>
        <v>#REF!</v>
      </c>
      <c r="R28" s="42" t="e">
        <f>D28/65%</f>
        <v>#REF!</v>
      </c>
    </row>
    <row r="29" spans="1:18" ht="15">
      <c r="A29">
        <v>2014</v>
      </c>
      <c r="B29" s="62" t="e">
        <f>E6</f>
        <v>#REF!</v>
      </c>
      <c r="C29" s="62" t="e">
        <f>F6</f>
        <v>#REF!</v>
      </c>
      <c r="D29" s="62" t="e">
        <f>G6</f>
        <v>#REF!</v>
      </c>
      <c r="O29">
        <v>2014</v>
      </c>
      <c r="P29" s="42" t="e">
        <f>B29/10%</f>
        <v>#REF!</v>
      </c>
      <c r="Q29" s="42" t="e">
        <f>C29/25%</f>
        <v>#REF!</v>
      </c>
      <c r="R29" s="42" t="e">
        <f>D29/65%</f>
        <v>#REF!</v>
      </c>
    </row>
    <row r="30" spans="1:18" ht="15">
      <c r="A30">
        <v>2015</v>
      </c>
      <c r="B30" s="62" t="e">
        <f>B6</f>
        <v>#REF!</v>
      </c>
      <c r="C30" s="62" t="e">
        <f>C6</f>
        <v>#REF!</v>
      </c>
      <c r="D30" s="62" t="e">
        <f>D6</f>
        <v>#REF!</v>
      </c>
      <c r="O30">
        <v>2015</v>
      </c>
      <c r="P30" s="42" t="e">
        <f>B30/10%</f>
        <v>#REF!</v>
      </c>
      <c r="Q30" s="42" t="e">
        <f>C30/25%</f>
        <v>#REF!</v>
      </c>
      <c r="R30" s="42" t="e">
        <f>D30/65%</f>
        <v>#REF!</v>
      </c>
    </row>
    <row r="32" spans="1:18" ht="15">
      <c r="A32" t="e">
        <f>A7</f>
        <v>#REF!</v>
      </c>
      <c r="B32" t="s">
        <v>124</v>
      </c>
      <c r="C32" t="s">
        <v>29</v>
      </c>
      <c r="D32" t="s">
        <v>53</v>
      </c>
      <c r="O32" t="s">
        <v>261</v>
      </c>
      <c r="P32" t="s">
        <v>124</v>
      </c>
      <c r="Q32" t="s">
        <v>29</v>
      </c>
      <c r="R32" t="s">
        <v>53</v>
      </c>
    </row>
    <row r="33" spans="1:18" ht="15">
      <c r="A33">
        <v>2013</v>
      </c>
      <c r="B33" s="62" t="e">
        <f>H7</f>
        <v>#REF!</v>
      </c>
      <c r="C33" s="62" t="e">
        <f>I7</f>
        <v>#REF!</v>
      </c>
      <c r="D33" s="62" t="e">
        <f>J7</f>
        <v>#REF!</v>
      </c>
      <c r="O33">
        <v>2013</v>
      </c>
      <c r="P33" s="42" t="e">
        <f>B33/10%</f>
        <v>#REF!</v>
      </c>
      <c r="Q33" s="42" t="e">
        <f>C33/25%</f>
        <v>#REF!</v>
      </c>
      <c r="R33" s="42" t="e">
        <f>D33/65%</f>
        <v>#REF!</v>
      </c>
    </row>
    <row r="34" spans="1:20" ht="15">
      <c r="A34">
        <v>2014</v>
      </c>
      <c r="B34" s="62" t="e">
        <f>E7</f>
        <v>#REF!</v>
      </c>
      <c r="C34" s="62" t="e">
        <f>F7</f>
        <v>#REF!</v>
      </c>
      <c r="D34" s="62" t="e">
        <f>G7</f>
        <v>#REF!</v>
      </c>
      <c r="O34">
        <v>2014</v>
      </c>
      <c r="P34" s="42" t="e">
        <f>B34/10%</f>
        <v>#REF!</v>
      </c>
      <c r="Q34" s="42" t="e">
        <f>C34/25%</f>
        <v>#REF!</v>
      </c>
      <c r="R34" s="42" t="e">
        <f>D34/65%</f>
        <v>#REF!</v>
      </c>
      <c r="T34" s="63"/>
    </row>
    <row r="35" spans="1:18" ht="15">
      <c r="A35">
        <v>2015</v>
      </c>
      <c r="B35" s="62" t="e">
        <f>B7</f>
        <v>#REF!</v>
      </c>
      <c r="C35" s="62" t="e">
        <f>C7</f>
        <v>#REF!</v>
      </c>
      <c r="D35" s="62" t="e">
        <f>D7</f>
        <v>#REF!</v>
      </c>
      <c r="O35">
        <v>2015</v>
      </c>
      <c r="P35" s="42" t="e">
        <f>B35/10%</f>
        <v>#REF!</v>
      </c>
      <c r="Q35" s="42" t="e">
        <f>C35/25%</f>
        <v>#REF!</v>
      </c>
      <c r="R35" s="42" t="e">
        <f>D35/65%</f>
        <v>#REF!</v>
      </c>
    </row>
    <row r="37" spans="1:18" ht="15">
      <c r="A37" t="e">
        <f>A8</f>
        <v>#REF!</v>
      </c>
      <c r="B37" t="s">
        <v>124</v>
      </c>
      <c r="C37" t="s">
        <v>29</v>
      </c>
      <c r="D37" t="s">
        <v>53</v>
      </c>
      <c r="O37" t="s">
        <v>179</v>
      </c>
      <c r="P37" t="s">
        <v>124</v>
      </c>
      <c r="Q37" t="s">
        <v>29</v>
      </c>
      <c r="R37" t="s">
        <v>53</v>
      </c>
    </row>
    <row r="38" spans="1:18" ht="15">
      <c r="A38">
        <v>2013</v>
      </c>
      <c r="B38" s="62" t="e">
        <f>H8</f>
        <v>#REF!</v>
      </c>
      <c r="C38" s="62" t="e">
        <f>I8</f>
        <v>#REF!</v>
      </c>
      <c r="D38" s="62" t="e">
        <f>J8</f>
        <v>#REF!</v>
      </c>
      <c r="O38">
        <v>2013</v>
      </c>
      <c r="P38" s="42" t="e">
        <f>B38/10%</f>
        <v>#REF!</v>
      </c>
      <c r="Q38" s="42" t="e">
        <f>C38/25%</f>
        <v>#REF!</v>
      </c>
      <c r="R38" s="42" t="e">
        <f>D38/65%</f>
        <v>#REF!</v>
      </c>
    </row>
    <row r="39" spans="1:18" ht="15">
      <c r="A39">
        <v>2014</v>
      </c>
      <c r="B39" s="62" t="e">
        <f>E8</f>
        <v>#REF!</v>
      </c>
      <c r="C39" s="62" t="e">
        <f>F8</f>
        <v>#REF!</v>
      </c>
      <c r="D39" s="62" t="e">
        <f>G8</f>
        <v>#REF!</v>
      </c>
      <c r="O39">
        <v>2014</v>
      </c>
      <c r="P39" s="42" t="e">
        <f>B39/10%</f>
        <v>#REF!</v>
      </c>
      <c r="Q39" s="42" t="e">
        <f>C39/25%</f>
        <v>#REF!</v>
      </c>
      <c r="R39" s="42" t="e">
        <f>D39/65%</f>
        <v>#REF!</v>
      </c>
    </row>
    <row r="40" spans="1:18" ht="15">
      <c r="A40">
        <v>2015</v>
      </c>
      <c r="B40" s="62" t="e">
        <f>B8</f>
        <v>#REF!</v>
      </c>
      <c r="C40" s="62" t="e">
        <f>C8</f>
        <v>#REF!</v>
      </c>
      <c r="D40" s="62" t="e">
        <f>D8</f>
        <v>#REF!</v>
      </c>
      <c r="O40">
        <v>2015</v>
      </c>
      <c r="P40" s="42" t="e">
        <f>B40/10%</f>
        <v>#REF!</v>
      </c>
      <c r="Q40" s="42" t="e">
        <f>C40/25%</f>
        <v>#REF!</v>
      </c>
      <c r="R40" s="42" t="e">
        <f>D40/65%</f>
        <v>#REF!</v>
      </c>
    </row>
    <row r="71" spans="2:4" ht="15">
      <c r="B71" t="s">
        <v>124</v>
      </c>
      <c r="C71" t="s">
        <v>29</v>
      </c>
      <c r="D71" t="s">
        <v>53</v>
      </c>
    </row>
    <row r="72" ht="15">
      <c r="A72" t="s">
        <v>446</v>
      </c>
    </row>
    <row r="73" spans="1:4" ht="15">
      <c r="A73">
        <v>2015</v>
      </c>
      <c r="B73" t="e">
        <f>B15</f>
        <v>#REF!</v>
      </c>
      <c r="C73" t="e">
        <f>C15</f>
        <v>#REF!</v>
      </c>
      <c r="D73" t="e">
        <f>D15</f>
        <v>#REF!</v>
      </c>
    </row>
    <row r="74" spans="1:4" ht="15">
      <c r="A74">
        <v>2014</v>
      </c>
      <c r="B74">
        <v>8.047278</v>
      </c>
      <c r="C74">
        <v>23.506363636363627</v>
      </c>
      <c r="D74">
        <v>55.34098074287538</v>
      </c>
    </row>
    <row r="75" spans="1:4" ht="15">
      <c r="A75">
        <v>2013</v>
      </c>
      <c r="B75">
        <v>6.582078</v>
      </c>
      <c r="C75">
        <v>19.4499305</v>
      </c>
      <c r="D75">
        <v>62.84577002074018</v>
      </c>
    </row>
    <row r="76" ht="15">
      <c r="A76" t="s">
        <v>447</v>
      </c>
    </row>
    <row r="77" spans="1:4" ht="15">
      <c r="A77">
        <v>2015</v>
      </c>
      <c r="B77" s="62" t="e">
        <f>B20</f>
        <v>#REF!</v>
      </c>
      <c r="C77" s="62" t="e">
        <f>C20</f>
        <v>#REF!</v>
      </c>
      <c r="D77" s="62" t="e">
        <f>D20</f>
        <v>#REF!</v>
      </c>
    </row>
    <row r="78" spans="1:4" ht="15">
      <c r="A78">
        <v>2014</v>
      </c>
      <c r="B78">
        <v>5.471856</v>
      </c>
      <c r="C78">
        <v>8.5666435</v>
      </c>
      <c r="D78">
        <v>24.76395263157892</v>
      </c>
    </row>
    <row r="79" spans="1:4" ht="15">
      <c r="A79">
        <v>2013</v>
      </c>
      <c r="B79">
        <v>4.361967</v>
      </c>
      <c r="C79">
        <v>12.0416435</v>
      </c>
      <c r="D79">
        <v>5.734643499999988</v>
      </c>
    </row>
    <row r="80" ht="15">
      <c r="A80" t="s">
        <v>448</v>
      </c>
    </row>
    <row r="81" spans="1:4" ht="15">
      <c r="A81">
        <v>2015</v>
      </c>
      <c r="B81" s="62" t="e">
        <f>B25</f>
        <v>#REF!</v>
      </c>
      <c r="C81" s="62" t="e">
        <f>C25</f>
        <v>#REF!</v>
      </c>
      <c r="D81" s="62" t="e">
        <f>D25</f>
        <v>#REF!</v>
      </c>
    </row>
    <row r="82" spans="1:4" ht="15">
      <c r="A82">
        <v>2014</v>
      </c>
      <c r="B82">
        <v>5.471856</v>
      </c>
      <c r="C82">
        <v>7.3166435</v>
      </c>
      <c r="D82">
        <v>27.523834117246192</v>
      </c>
    </row>
    <row r="83" spans="1:4" ht="15">
      <c r="A83">
        <v>2013</v>
      </c>
      <c r="B83">
        <v>4.361967</v>
      </c>
      <c r="C83">
        <v>12.0416435</v>
      </c>
      <c r="D83">
        <v>27.890381499999958</v>
      </c>
    </row>
    <row r="84" ht="15">
      <c r="A84" t="s">
        <v>449</v>
      </c>
    </row>
    <row r="85" spans="1:4" ht="15">
      <c r="A85">
        <v>2015</v>
      </c>
      <c r="B85" s="62" t="e">
        <f>B30</f>
        <v>#REF!</v>
      </c>
      <c r="C85" s="62" t="e">
        <f>C30</f>
        <v>#REF!</v>
      </c>
      <c r="D85" s="62" t="e">
        <f>D30</f>
        <v>#REF!</v>
      </c>
    </row>
    <row r="86" spans="1:4" ht="15">
      <c r="A86">
        <v>2014</v>
      </c>
      <c r="B86">
        <v>3.252078</v>
      </c>
      <c r="C86">
        <v>8.011574</v>
      </c>
      <c r="D86">
        <v>29.402867451891098</v>
      </c>
    </row>
    <row r="87" spans="1:4" ht="15">
      <c r="A87">
        <v>2013</v>
      </c>
      <c r="B87">
        <v>3.252078</v>
      </c>
      <c r="C87">
        <v>6.481643500000001</v>
      </c>
      <c r="D87">
        <v>6.356247999999995</v>
      </c>
    </row>
    <row r="88" ht="15">
      <c r="A88" t="s">
        <v>450</v>
      </c>
    </row>
    <row r="89" spans="1:4" ht="15">
      <c r="A89">
        <v>2015</v>
      </c>
      <c r="B89" s="62" t="e">
        <f>B35</f>
        <v>#REF!</v>
      </c>
      <c r="C89" s="62" t="e">
        <f>C35</f>
        <v>#REF!</v>
      </c>
      <c r="D89" s="62" t="e">
        <f>D35</f>
        <v>#REF!</v>
      </c>
    </row>
    <row r="90" spans="1:4" ht="15">
      <c r="A90">
        <v>2014</v>
      </c>
      <c r="B90">
        <v>5.471856</v>
      </c>
      <c r="C90">
        <v>10.096643499999999</v>
      </c>
      <c r="D90">
        <v>19.259999999999998</v>
      </c>
    </row>
    <row r="91" spans="1:4" ht="15">
      <c r="A91">
        <v>2013</v>
      </c>
      <c r="B91">
        <v>4.361967</v>
      </c>
      <c r="C91">
        <v>11.95</v>
      </c>
      <c r="D91">
        <v>31.06054999999991</v>
      </c>
    </row>
    <row r="92" ht="15">
      <c r="A92" t="s">
        <v>451</v>
      </c>
    </row>
    <row r="93" spans="1:4" ht="15">
      <c r="A93">
        <v>2015</v>
      </c>
      <c r="B93" s="62" t="e">
        <f>B40</f>
        <v>#REF!</v>
      </c>
      <c r="C93" s="62" t="e">
        <f>C40</f>
        <v>#REF!</v>
      </c>
      <c r="D93" s="62" t="e">
        <f>D40</f>
        <v>#REF!</v>
      </c>
    </row>
    <row r="94" spans="1:4" ht="15">
      <c r="A94">
        <v>2014</v>
      </c>
      <c r="B94">
        <v>3.252078</v>
      </c>
      <c r="C94">
        <v>7.7799305</v>
      </c>
      <c r="D94">
        <v>19.72430161943317</v>
      </c>
    </row>
    <row r="95" spans="1:4" ht="15">
      <c r="A95">
        <v>2013</v>
      </c>
      <c r="B95">
        <v>4.361967</v>
      </c>
      <c r="C95">
        <v>6.9449305</v>
      </c>
      <c r="D95">
        <v>22.368697999999988</v>
      </c>
    </row>
    <row r="97" spans="1:4" ht="15">
      <c r="A97" t="s">
        <v>452</v>
      </c>
      <c r="B97">
        <v>10</v>
      </c>
      <c r="C97">
        <v>25</v>
      </c>
      <c r="D97">
        <v>65</v>
      </c>
    </row>
  </sheetData>
  <sheetProtection/>
  <autoFilter ref="A12:D15">
    <sortState ref="A13:D97">
      <sortCondition sortBy="value" ref="A13:A97"/>
    </sortState>
  </autoFilter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D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3.00390625" style="0" bestFit="1" customWidth="1"/>
    <col min="2" max="2" width="23.140625" style="0" bestFit="1" customWidth="1"/>
    <col min="3" max="3" width="22.7109375" style="0" bestFit="1" customWidth="1"/>
    <col min="4" max="4" width="18.00390625" style="0" bestFit="1" customWidth="1"/>
  </cols>
  <sheetData>
    <row r="3" spans="1:4" ht="15">
      <c r="A3" s="72"/>
      <c r="B3" s="73" t="s">
        <v>418</v>
      </c>
      <c r="C3" s="74"/>
      <c r="D3" s="75"/>
    </row>
    <row r="4" spans="1:4" ht="15">
      <c r="A4" s="85" t="s">
        <v>416</v>
      </c>
      <c r="B4" s="33" t="s">
        <v>419</v>
      </c>
      <c r="C4" s="34" t="s">
        <v>420</v>
      </c>
      <c r="D4" s="35" t="s">
        <v>421</v>
      </c>
    </row>
    <row r="5" spans="1:4" ht="15">
      <c r="A5" s="72" t="s">
        <v>387</v>
      </c>
      <c r="B5" s="27">
        <v>80.47278</v>
      </c>
      <c r="C5" s="28">
        <v>83.419444</v>
      </c>
      <c r="D5" s="29">
        <v>89.11252468301804</v>
      </c>
    </row>
    <row r="6" spans="1:4" ht="15">
      <c r="A6" s="78" t="s">
        <v>388</v>
      </c>
      <c r="B6" s="30">
        <v>54.71856</v>
      </c>
      <c r="C6" s="31">
        <v>88.91999999999999</v>
      </c>
      <c r="D6" s="32">
        <v>53.866608951452626</v>
      </c>
    </row>
    <row r="7" spans="1:4" ht="15">
      <c r="A7" s="78" t="s">
        <v>389</v>
      </c>
      <c r="B7" s="30">
        <v>43.61967</v>
      </c>
      <c r="C7" s="31">
        <v>81.41999999999999</v>
      </c>
      <c r="D7" s="32">
        <v>37.20786369008448</v>
      </c>
    </row>
    <row r="8" spans="1:4" ht="15">
      <c r="A8" s="78" t="s">
        <v>417</v>
      </c>
      <c r="B8" s="30">
        <v>43.61967</v>
      </c>
      <c r="C8" s="31">
        <v>37.789860999999995</v>
      </c>
      <c r="D8" s="32">
        <v>22.70654943571997</v>
      </c>
    </row>
    <row r="9" spans="1:4" ht="15">
      <c r="A9" s="79" t="s">
        <v>384</v>
      </c>
      <c r="B9" s="86">
        <v>51.61167</v>
      </c>
      <c r="C9" s="87">
        <v>68.459861</v>
      </c>
      <c r="D9" s="88">
        <v>43.80132664767993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37.421875" style="0" bestFit="1" customWidth="1"/>
    <col min="2" max="2" width="16.28125" style="0" bestFit="1" customWidth="1"/>
    <col min="3" max="3" width="17.57421875" style="0" bestFit="1" customWidth="1"/>
    <col min="4" max="4" width="20.7109375" style="0" bestFit="1" customWidth="1"/>
    <col min="5" max="5" width="20.8515625" style="0" customWidth="1"/>
    <col min="6" max="6" width="17.00390625" style="0" bestFit="1" customWidth="1"/>
    <col min="7" max="7" width="12.57421875" style="0" bestFit="1" customWidth="1"/>
    <col min="8" max="8" width="20.7109375" style="0" bestFit="1" customWidth="1"/>
    <col min="9" max="9" width="25.7109375" style="0" bestFit="1" customWidth="1"/>
    <col min="10" max="10" width="15.8515625" style="0" bestFit="1" customWidth="1"/>
    <col min="11" max="11" width="19.8515625" style="0" bestFit="1" customWidth="1"/>
    <col min="12" max="12" width="12.28125" style="0" bestFit="1" customWidth="1"/>
    <col min="13" max="13" width="11.28125" style="0" bestFit="1" customWidth="1"/>
  </cols>
  <sheetData>
    <row r="2" spans="1:11" ht="15">
      <c r="A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</row>
    <row r="3" spans="1:2" ht="15">
      <c r="A3" s="1" t="s">
        <v>385</v>
      </c>
      <c r="B3" s="1" t="s">
        <v>386</v>
      </c>
    </row>
    <row r="4" spans="2:13" ht="15">
      <c r="B4" t="s">
        <v>124</v>
      </c>
      <c r="C4" t="s">
        <v>400</v>
      </c>
      <c r="D4" t="s">
        <v>29</v>
      </c>
      <c r="F4" t="s">
        <v>401</v>
      </c>
      <c r="G4" t="s">
        <v>53</v>
      </c>
      <c r="L4" t="s">
        <v>399</v>
      </c>
      <c r="M4" t="s">
        <v>384</v>
      </c>
    </row>
    <row r="5" spans="1:11" ht="15">
      <c r="A5" s="1" t="s">
        <v>383</v>
      </c>
      <c r="B5" t="s">
        <v>125</v>
      </c>
      <c r="D5" t="s">
        <v>31</v>
      </c>
      <c r="E5" t="s">
        <v>134</v>
      </c>
      <c r="G5" t="s">
        <v>55</v>
      </c>
      <c r="H5" t="s">
        <v>77</v>
      </c>
      <c r="I5" t="s">
        <v>94</v>
      </c>
      <c r="J5" t="s">
        <v>107</v>
      </c>
      <c r="K5" t="s">
        <v>117</v>
      </c>
    </row>
    <row r="6" spans="1:13" ht="15">
      <c r="A6" s="2" t="s">
        <v>343</v>
      </c>
      <c r="B6" s="4">
        <v>8.047278</v>
      </c>
      <c r="C6" s="4">
        <v>8.047278</v>
      </c>
      <c r="D6" s="4">
        <v>11.125</v>
      </c>
      <c r="E6" s="4">
        <v>9.729861</v>
      </c>
      <c r="F6" s="4">
        <v>20.854861</v>
      </c>
      <c r="G6" s="4">
        <v>12.878208401976917</v>
      </c>
      <c r="H6" s="4">
        <v>11.159999999999942</v>
      </c>
      <c r="I6" s="4">
        <v>9.765</v>
      </c>
      <c r="J6" s="4">
        <v>12.07142857142857</v>
      </c>
      <c r="K6" s="4">
        <v>12.0485040705563</v>
      </c>
      <c r="L6" s="4">
        <v>57.92314104396173</v>
      </c>
      <c r="M6" s="4">
        <v>86.82528004396173</v>
      </c>
    </row>
    <row r="7" spans="1:13" ht="15">
      <c r="A7" s="2" t="s">
        <v>220</v>
      </c>
      <c r="B7" s="4">
        <v>5.471856</v>
      </c>
      <c r="C7" s="4">
        <v>5.471856</v>
      </c>
      <c r="D7" s="4">
        <v>12.5</v>
      </c>
      <c r="E7" s="4">
        <v>9.73</v>
      </c>
      <c r="F7" s="4">
        <v>22.23</v>
      </c>
      <c r="G7" s="4">
        <v>10.85236722581362</v>
      </c>
      <c r="H7" s="4">
        <v>11.462440607219749</v>
      </c>
      <c r="I7" s="4">
        <v>3.255</v>
      </c>
      <c r="J7" s="4">
        <v>6.19598798541084</v>
      </c>
      <c r="K7" s="4">
        <v>3.2475</v>
      </c>
      <c r="L7" s="4">
        <v>35.01329581844421</v>
      </c>
      <c r="M7" s="4">
        <v>62.715151818444205</v>
      </c>
    </row>
    <row r="8" spans="1:13" ht="15">
      <c r="A8" s="2" t="s">
        <v>302</v>
      </c>
      <c r="B8" s="4">
        <v>3.252078</v>
      </c>
      <c r="C8" s="4">
        <v>3.252078</v>
      </c>
      <c r="D8" s="4">
        <v>12.5</v>
      </c>
      <c r="E8" s="4">
        <v>9.73</v>
      </c>
      <c r="F8" s="4">
        <v>22.23</v>
      </c>
      <c r="G8" s="4">
        <v>11.202308119251498</v>
      </c>
      <c r="H8" s="4">
        <v>11.159999999999942</v>
      </c>
      <c r="I8" s="4">
        <v>3.255</v>
      </c>
      <c r="J8" s="4">
        <v>5.416612499999999</v>
      </c>
      <c r="K8" s="4">
        <v>0</v>
      </c>
      <c r="L8" s="4">
        <v>31.033920619251436</v>
      </c>
      <c r="M8" s="4">
        <v>56.51599861925144</v>
      </c>
    </row>
    <row r="9" spans="1:13" ht="15">
      <c r="A9" s="2" t="s">
        <v>138</v>
      </c>
      <c r="B9" s="4">
        <v>5.471856</v>
      </c>
      <c r="C9" s="4">
        <v>5.471856</v>
      </c>
      <c r="D9" s="4">
        <v>8.75</v>
      </c>
      <c r="E9" s="4">
        <v>9.73</v>
      </c>
      <c r="F9" s="4">
        <v>18.48</v>
      </c>
      <c r="G9" s="4">
        <v>9.176515426497229</v>
      </c>
      <c r="H9" s="4">
        <v>2.739786751361159</v>
      </c>
      <c r="I9" s="4">
        <v>2.17</v>
      </c>
      <c r="J9" s="4">
        <v>3.25</v>
      </c>
      <c r="K9" s="4">
        <v>0</v>
      </c>
      <c r="L9" s="4">
        <v>17.336302177858386</v>
      </c>
      <c r="M9" s="4">
        <v>41.288158177858385</v>
      </c>
    </row>
    <row r="10" spans="1:13" ht="15">
      <c r="A10" s="2" t="s">
        <v>261</v>
      </c>
      <c r="B10" s="4">
        <v>5.471856</v>
      </c>
      <c r="C10" s="4">
        <v>5.471856</v>
      </c>
      <c r="D10" s="4">
        <v>6.25</v>
      </c>
      <c r="E10" s="4">
        <v>4.865</v>
      </c>
      <c r="F10" s="4">
        <v>11.115</v>
      </c>
      <c r="G10" s="4">
        <v>9.261107266435983</v>
      </c>
      <c r="H10" s="4">
        <v>3.254906999999987</v>
      </c>
      <c r="I10" s="4">
        <v>3.255</v>
      </c>
      <c r="J10" s="4">
        <v>1.625</v>
      </c>
      <c r="K10" s="4">
        <v>0</v>
      </c>
      <c r="L10" s="4">
        <v>17.39601426643597</v>
      </c>
      <c r="M10" s="4">
        <v>33.982870266435974</v>
      </c>
    </row>
    <row r="11" spans="1:13" ht="15">
      <c r="A11" s="2" t="s">
        <v>179</v>
      </c>
      <c r="B11" s="4">
        <v>3.252078</v>
      </c>
      <c r="C11" s="4">
        <v>3.252078</v>
      </c>
      <c r="D11" s="4">
        <v>5</v>
      </c>
      <c r="E11" s="4">
        <v>2.7799305</v>
      </c>
      <c r="F11" s="4">
        <v>7.7799305</v>
      </c>
      <c r="G11" s="4">
        <v>8.557500000000001</v>
      </c>
      <c r="H11" s="4">
        <v>1.39499999999999</v>
      </c>
      <c r="I11" s="4">
        <v>2.17</v>
      </c>
      <c r="J11" s="4">
        <v>0</v>
      </c>
      <c r="K11" s="4">
        <v>0</v>
      </c>
      <c r="L11" s="4">
        <v>12.122499999999992</v>
      </c>
      <c r="M11" s="4">
        <v>23.15450849999999</v>
      </c>
    </row>
    <row r="13" spans="1:13" ht="15">
      <c r="A13" s="2" t="s">
        <v>437</v>
      </c>
      <c r="B13" s="4">
        <f>AVERAGE(B6:B11)</f>
        <v>5.161167</v>
      </c>
      <c r="C13" s="4">
        <f aca="true" t="shared" si="0" ref="C13:M13">AVERAGE(C6:C11)</f>
        <v>5.161167</v>
      </c>
      <c r="D13" s="4">
        <f t="shared" si="0"/>
        <v>9.354166666666666</v>
      </c>
      <c r="E13" s="4">
        <f t="shared" si="0"/>
        <v>7.760798583333333</v>
      </c>
      <c r="F13" s="4">
        <f t="shared" si="0"/>
        <v>17.11496525</v>
      </c>
      <c r="G13" s="4">
        <f t="shared" si="0"/>
        <v>10.321334406662542</v>
      </c>
      <c r="H13" s="4">
        <f t="shared" si="0"/>
        <v>6.862022393096795</v>
      </c>
      <c r="I13" s="4">
        <f t="shared" si="0"/>
        <v>3.978333333333333</v>
      </c>
      <c r="J13" s="4">
        <f t="shared" si="0"/>
        <v>4.759838176139901</v>
      </c>
      <c r="K13" s="4">
        <f t="shared" si="0"/>
        <v>2.5493340117593832</v>
      </c>
      <c r="L13" s="4">
        <f t="shared" si="0"/>
        <v>28.470862320991955</v>
      </c>
      <c r="M13" s="4">
        <f t="shared" si="0"/>
        <v>50.746994570991944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8"/>
  <sheetViews>
    <sheetView zoomScalePageLayoutView="0" workbookViewId="0" topLeftCell="A1">
      <selection activeCell="J3" sqref="J3:J8"/>
    </sheetView>
  </sheetViews>
  <sheetFormatPr defaultColWidth="9.140625" defaultRowHeight="15"/>
  <cols>
    <col min="1" max="1" width="17.8515625" style="0" bestFit="1" customWidth="1"/>
    <col min="2" max="2" width="14.8515625" style="0" customWidth="1"/>
    <col min="3" max="3" width="22.57421875" style="0" customWidth="1"/>
    <col min="4" max="4" width="22.7109375" style="0" customWidth="1"/>
    <col min="5" max="5" width="14.7109375" style="0" customWidth="1"/>
    <col min="6" max="6" width="22.28125" style="0" customWidth="1"/>
    <col min="7" max="7" width="27.57421875" style="0" customWidth="1"/>
    <col min="8" max="8" width="17.8515625" style="0" customWidth="1"/>
    <col min="9" max="9" width="21.7109375" style="0" customWidth="1"/>
    <col min="10" max="10" width="22.57421875" style="0" customWidth="1"/>
  </cols>
  <sheetData>
    <row r="2" spans="1:10" ht="15">
      <c r="A2" s="26" t="s">
        <v>412</v>
      </c>
      <c r="B2" s="26" t="s">
        <v>409</v>
      </c>
      <c r="C2" s="26" t="s">
        <v>422</v>
      </c>
      <c r="D2" s="26" t="s">
        <v>423</v>
      </c>
      <c r="E2" s="26" t="s">
        <v>424</v>
      </c>
      <c r="F2" s="26" t="s">
        <v>425</v>
      </c>
      <c r="G2" s="26" t="s">
        <v>426</v>
      </c>
      <c r="H2" s="26" t="s">
        <v>427</v>
      </c>
      <c r="I2" s="26" t="s">
        <v>428</v>
      </c>
      <c r="J2" s="26" t="s">
        <v>416</v>
      </c>
    </row>
    <row r="3" spans="1:10" ht="15">
      <c r="A3" s="2" t="s">
        <v>179</v>
      </c>
      <c r="B3" s="4">
        <f>(VLOOKUP('Subcategories - percentage'!A8,'Indicator sub-categories'!$A$6:$M$12,3,FALSE))/10%</f>
        <v>54.71856</v>
      </c>
      <c r="C3" s="4">
        <f>(VLOOKUP('Subcategories - percentage'!A8,'Indicator sub-categories'!$A$6:$M$12,4,FALSE))/12.5%</f>
        <v>100</v>
      </c>
      <c r="D3" s="4">
        <f>(VLOOKUP('Subcategories - percentage'!A8,'Indicator sub-categories'!$A$6:$M$12,5,FALSE))/12.5%</f>
        <v>77.84</v>
      </c>
      <c r="E3" s="4">
        <f>(VLOOKUP('Subcategories - percentage'!A8,'Indicator sub-categories'!$A$6:$M$12,7,FALSE))/13%</f>
        <v>83.479747890874</v>
      </c>
      <c r="F3" s="4">
        <f>(VLOOKUP('Subcategories - percentage'!A8,'Indicator sub-categories'!$A$6:$M$12,8,FALSE))/13%</f>
        <v>88.17262005553653</v>
      </c>
      <c r="G3" s="4">
        <f>(VLOOKUP('Subcategories - percentage'!A8,'Indicator sub-categories'!$A$6:$M$12,9,FALSE))/13%</f>
        <v>25.038461538461537</v>
      </c>
      <c r="H3" s="4">
        <f>(VLOOKUP('Subcategories - percentage'!A8,'Indicator sub-categories'!$A$6:$M$12,10,FALSE))/13%</f>
        <v>47.66144604162184</v>
      </c>
      <c r="I3" s="4">
        <f>(VLOOKUP('Subcategories - percentage'!A8,'Indicator sub-categories'!$A$6:$M$12,11,FALSE))/13%</f>
        <v>24.98076923076923</v>
      </c>
      <c r="J3" t="str">
        <f>VLOOKUP(A3,'Overall scores'!$A$4:$C$9,3,FALSE)</f>
        <v>Poor</v>
      </c>
    </row>
    <row r="4" spans="1:10" ht="15">
      <c r="A4" s="2" t="s">
        <v>343</v>
      </c>
      <c r="B4" s="4">
        <f>(VLOOKUP('Subcategories - percentage'!A3,'Indicator sub-categories'!$A$6:$M$12,3,FALSE))/10%</f>
        <v>32.520779999999995</v>
      </c>
      <c r="C4" s="4">
        <f>(VLOOKUP('Subcategories - percentage'!A3,'Indicator sub-categories'!$A$6:$M$12,4,FALSE))/12.5%</f>
        <v>40</v>
      </c>
      <c r="D4" s="4">
        <f>(VLOOKUP('Subcategories - percentage'!A3,'Indicator sub-categories'!$A$6:$M$12,5,FALSE))/12.5%</f>
        <v>22.239444</v>
      </c>
      <c r="E4" s="4">
        <f>(VLOOKUP('Subcategories - percentage'!A3,'Indicator sub-categories'!$A$6:$M$12,7,FALSE))/13%</f>
        <v>65.82692307692308</v>
      </c>
      <c r="F4" s="4">
        <f>(VLOOKUP('Subcategories - percentage'!A3,'Indicator sub-categories'!$A$6:$M$12,8,FALSE))/13%</f>
        <v>10.730769230769154</v>
      </c>
      <c r="G4" s="4">
        <f>(VLOOKUP('Subcategories - percentage'!A3,'Indicator sub-categories'!$A$6:$M$12,9,FALSE))/13%</f>
        <v>16.69230769230769</v>
      </c>
      <c r="H4" s="4">
        <f>(VLOOKUP('Subcategories - percentage'!A3,'Indicator sub-categories'!$A$6:$M$12,10,FALSE))/13%</f>
        <v>0</v>
      </c>
      <c r="I4" s="4">
        <f>(VLOOKUP('Subcategories - percentage'!A3,'Indicator sub-categories'!$A$6:$M$12,11,FALSE))/13%</f>
        <v>0</v>
      </c>
      <c r="J4" t="str">
        <f>VLOOKUP(A4,'Overall scores'!$A$4:$C$9,3,FALSE)</f>
        <v>Very good</v>
      </c>
    </row>
    <row r="5" spans="1:10" ht="15">
      <c r="A5" s="2" t="s">
        <v>302</v>
      </c>
      <c r="B5" s="4">
        <f>(VLOOKUP('Subcategories - percentage'!A6,'Indicator sub-categories'!$A$6:$M$12,3,FALSE))/10%</f>
        <v>54.71856</v>
      </c>
      <c r="C5" s="4">
        <f>(VLOOKUP('Subcategories - percentage'!A6,'Indicator sub-categories'!$A$6:$M$12,4,FALSE))/12.5%</f>
        <v>70</v>
      </c>
      <c r="D5" s="4">
        <f>(VLOOKUP('Subcategories - percentage'!A6,'Indicator sub-categories'!$A$6:$M$12,5,FALSE))/12.5%</f>
        <v>77.84</v>
      </c>
      <c r="E5" s="4">
        <f>(VLOOKUP('Subcategories - percentage'!A6,'Indicator sub-categories'!$A$6:$M$12,7,FALSE))/13%</f>
        <v>70.58858020382483</v>
      </c>
      <c r="F5" s="4">
        <f>(VLOOKUP('Subcategories - percentage'!A6,'Indicator sub-categories'!$A$6:$M$12,8,FALSE))/13%</f>
        <v>21.075282702778146</v>
      </c>
      <c r="G5" s="4">
        <f>(VLOOKUP('Subcategories - percentage'!A6,'Indicator sub-categories'!$A$6:$M$12,9,FALSE))/13%</f>
        <v>16.69230769230769</v>
      </c>
      <c r="H5" s="4">
        <f>(VLOOKUP('Subcategories - percentage'!A6,'Indicator sub-categories'!$A$6:$M$12,10,FALSE))/13%</f>
        <v>25</v>
      </c>
      <c r="I5" s="4">
        <f>(VLOOKUP('Subcategories - percentage'!A6,'Indicator sub-categories'!$A$6:$M$12,11,FALSE))/13%</f>
        <v>0</v>
      </c>
      <c r="J5" t="str">
        <f>VLOOKUP(A5,'Overall scores'!$A$4:$C$9,3,FALSE)</f>
        <v>Fair</v>
      </c>
    </row>
    <row r="6" spans="1:10" ht="15">
      <c r="A6" s="2" t="s">
        <v>138</v>
      </c>
      <c r="B6" s="4">
        <f>(VLOOKUP('Subcategories - percentage'!A4,'Indicator sub-categories'!$A$6:$M$12,3,FALSE))/10%</f>
        <v>80.47278</v>
      </c>
      <c r="C6" s="4">
        <f>(VLOOKUP('Subcategories - percentage'!A4,'Indicator sub-categories'!$A$6:$M$12,4,FALSE))/12.5%</f>
        <v>89</v>
      </c>
      <c r="D6" s="4">
        <f>(VLOOKUP('Subcategories - percentage'!A4,'Indicator sub-categories'!$A$6:$M$12,5,FALSE))/12.5%</f>
        <v>77.838888</v>
      </c>
      <c r="E6" s="4">
        <f>(VLOOKUP('Subcategories - percentage'!A4,'Indicator sub-categories'!$A$6:$M$12,7,FALSE))/13%</f>
        <v>99.06314155366859</v>
      </c>
      <c r="F6" s="4">
        <f>(VLOOKUP('Subcategories - percentage'!A4,'Indicator sub-categories'!$A$6:$M$12,8,FALSE))/13%</f>
        <v>85.8461538461534</v>
      </c>
      <c r="G6" s="4">
        <f>(VLOOKUP('Subcategories - percentage'!A4,'Indicator sub-categories'!$A$6:$M$12,9,FALSE))/13%</f>
        <v>75.11538461538461</v>
      </c>
      <c r="H6" s="4">
        <f>(VLOOKUP('Subcategories - percentage'!A4,'Indicator sub-categories'!$A$6:$M$12,10,FALSE))/13%</f>
        <v>92.85714285714283</v>
      </c>
      <c r="I6" s="4">
        <f>(VLOOKUP('Subcategories - percentage'!A4,'Indicator sub-categories'!$A$6:$M$12,11,FALSE))/13%</f>
        <v>92.68080054274077</v>
      </c>
      <c r="J6" t="str">
        <f>VLOOKUP(A6,'Overall scores'!$A$4:$C$9,3,FALSE)</f>
        <v>Fair</v>
      </c>
    </row>
    <row r="7" spans="1:10" ht="15">
      <c r="A7" s="2" t="s">
        <v>261</v>
      </c>
      <c r="B7" s="4">
        <f>(VLOOKUP('Subcategories - percentage'!A7,'Indicator sub-categories'!$A$6:$M$12,3,FALSE))/10%</f>
        <v>54.71856</v>
      </c>
      <c r="C7" s="4">
        <f>(VLOOKUP('Subcategories - percentage'!A7,'Indicator sub-categories'!$A$6:$M$12,4,FALSE))/12.5%</f>
        <v>50</v>
      </c>
      <c r="D7" s="4">
        <f>(VLOOKUP('Subcategories - percentage'!A7,'Indicator sub-categories'!$A$6:$M$12,5,FALSE))/12.5%</f>
        <v>38.92</v>
      </c>
      <c r="E7" s="4">
        <f>(VLOOKUP('Subcategories - percentage'!A7,'Indicator sub-categories'!$A$6:$M$12,7,FALSE))/13%</f>
        <v>71.23928666489218</v>
      </c>
      <c r="F7" s="4">
        <f>(VLOOKUP('Subcategories - percentage'!A7,'Indicator sub-categories'!$A$6:$M$12,8,FALSE))/13%</f>
        <v>25.03774615384605</v>
      </c>
      <c r="G7" s="4">
        <f>(VLOOKUP('Subcategories - percentage'!A7,'Indicator sub-categories'!$A$6:$M$12,9,FALSE))/13%</f>
        <v>25.038461538461537</v>
      </c>
      <c r="H7" s="4">
        <f>(VLOOKUP('Subcategories - percentage'!A7,'Indicator sub-categories'!$A$6:$M$12,10,FALSE))/13%</f>
        <v>12.5</v>
      </c>
      <c r="I7" s="4">
        <f>(VLOOKUP('Subcategories - percentage'!A7,'Indicator sub-categories'!$A$6:$M$12,11,FALSE))/13%</f>
        <v>0</v>
      </c>
      <c r="J7" t="str">
        <f>VLOOKUP(A7,'Overall scores'!$A$4:$C$9,3,FALSE)</f>
        <v>Poor</v>
      </c>
    </row>
    <row r="8" spans="1:10" ht="15">
      <c r="A8" s="2" t="s">
        <v>220</v>
      </c>
      <c r="B8" s="4">
        <f>(VLOOKUP('Subcategories - percentage'!A5,'Indicator sub-categories'!$A$6:$M$12,3,FALSE))/10%</f>
        <v>32.520779999999995</v>
      </c>
      <c r="C8" s="4">
        <f>(VLOOKUP('Subcategories - percentage'!A5,'Indicator sub-categories'!$A$6:$M$12,4,FALSE))/12.5%</f>
        <v>100</v>
      </c>
      <c r="D8" s="4">
        <f>(VLOOKUP('Subcategories - percentage'!A5,'Indicator sub-categories'!$A$6:$M$12,5,FALSE))/12.5%</f>
        <v>77.84</v>
      </c>
      <c r="E8" s="4">
        <f>(VLOOKUP('Subcategories - percentage'!A5,'Indicator sub-categories'!$A$6:$M$12,7,FALSE))/13%</f>
        <v>86.17160091731921</v>
      </c>
      <c r="F8" s="4">
        <f>(VLOOKUP('Subcategories - percentage'!A5,'Indicator sub-categories'!$A$6:$M$12,8,FALSE))/13%</f>
        <v>85.8461538461534</v>
      </c>
      <c r="G8" s="4">
        <f>(VLOOKUP('Subcategories - percentage'!A5,'Indicator sub-categories'!$A$6:$M$12,9,FALSE))/13%</f>
        <v>25.038461538461537</v>
      </c>
      <c r="H8" s="4">
        <f>(VLOOKUP('Subcategories - percentage'!A5,'Indicator sub-categories'!$A$6:$M$12,10,FALSE))/13%</f>
        <v>41.66624999999999</v>
      </c>
      <c r="I8" s="4">
        <f>(VLOOKUP('Subcategories - percentage'!A5,'Indicator sub-categories'!$A$6:$M$12,11,FALSE))/13%</f>
        <v>0</v>
      </c>
      <c r="J8" t="str">
        <f>VLOOKUP(A8,'Overall scores'!$A$4:$C$9,3,FALSE)</f>
        <v>Good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pwyf</dc:creator>
  <cp:keywords/>
  <dc:description/>
  <cp:lastModifiedBy>Windows User</cp:lastModifiedBy>
  <cp:lastPrinted>2015-06-01T16:05:31Z</cp:lastPrinted>
  <dcterms:created xsi:type="dcterms:W3CDTF">2015-05-15T16:08:59Z</dcterms:created>
  <dcterms:modified xsi:type="dcterms:W3CDTF">2015-06-30T16:52:15Z</dcterms:modified>
  <cp:category/>
  <cp:version/>
  <cp:contentType/>
  <cp:contentStatus/>
</cp:coreProperties>
</file>